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Tarifas Eléctricas" sheetId="2" r:id="rId5"/>
    <sheet name="Historial_Mes" sheetId="3" r:id="rId6"/>
    <sheet name="Historial_Bimestre" sheetId="4" r:id="rId7"/>
    <sheet name="Recibo" sheetId="5" r:id="rId8"/>
    <sheet name="|||" sheetId="6" r:id="rId9"/>
    <sheet name="Estados" sheetId="7" r:id="rId10"/>
    <sheet name="Estado prueba" sheetId="8" r:id="rId11"/>
    <sheet name="||" sheetId="9" r:id="rId12"/>
    <sheet name="|" sheetId="10" r:id="rId13"/>
  </sheets>
</workbook>
</file>

<file path=xl/comments1.xml><?xml version="1.0" encoding="utf-8"?>
<comments xmlns="http://schemas.openxmlformats.org/spreadsheetml/2006/main">
  <authors>
    <author>Alejandro Adame Ramirez</author>
  </authors>
  <commentList>
    <comment ref="D38" authorId="0">
      <text>
        <r>
          <rPr>
            <sz val="11"/>
            <color indexed="8"/>
            <rFont val="Helvetica Neue"/>
          </rPr>
          <t>Alejandro Adame Ramirez:
Comisión Reguladora de Energía:
Selecciona la entidad federativa donde se te proporciona el servicio de electricidad.</t>
        </r>
      </text>
    </comment>
    <comment ref="G38" authorId="0">
      <text>
        <r>
          <rPr>
            <sz val="11"/>
            <color indexed="8"/>
            <rFont val="Helvetica Neue"/>
          </rPr>
          <t>Alejandro Adame Ramirez:
Comisión Reguladora de Energía:
La tarifa asignada está en función de la temperatura media mensual en verano del municipio elegido.</t>
        </r>
      </text>
    </comment>
    <comment ref="D40" authorId="0">
      <text>
        <r>
          <rPr>
            <sz val="11"/>
            <color indexed="8"/>
            <rFont val="Helvetica Neue"/>
          </rPr>
          <t>Alejandro Adame Ramirez:
Comisión Reguladora de Energía:
Selecciona el municipio donde se te proporciona el servicio de electricidad.</t>
        </r>
      </text>
    </comment>
    <comment ref="G40" authorId="0">
      <text>
        <r>
          <rPr>
            <sz val="11"/>
            <color indexed="8"/>
            <rFont val="Helvetica Neue"/>
          </rPr>
          <t>Alejandro Adame Ramirez:
Comisión Reguladora de Energía:
El consumo máximo mensual asignado a cada tarifa es el siguiente:
Tarifa 1: 250 kWh.
Tarifa 1A: 300 kWh.
Tarifa 1B: 400 kWh.
Tarifa 1C: 850 kWh.
Tarifa 1D: 1000 kWh.
Tarifa 1E: 2000 kWh.
Tarifa 1F: 2500 kWh.</t>
        </r>
      </text>
    </comment>
    <comment ref="G42" authorId="0">
      <text>
        <r>
          <rPr>
            <sz val="11"/>
            <color indexed="8"/>
            <rFont val="Helvetica Neue"/>
          </rPr>
          <t>Alejandro Adame Ramirez:
Comisión Reguladora de Energía:
La región tarifaria está en función del municipio elegido y es útil para determinar los cargos facturados para los usuarios clasificados como doméstico de alto consumo.</t>
        </r>
      </text>
    </comment>
    <comment ref="D46" authorId="0">
      <text>
        <r>
          <rPr>
            <sz val="11"/>
            <color indexed="8"/>
            <rFont val="Helvetica Neue"/>
          </rPr>
          <t>Alejandro Adame Ramirez:
Comisión Reguladora de Energía:
Selecciona el mes inicial del periodo de consumo que aparece en tu recibo de electricidad.</t>
        </r>
      </text>
    </comment>
    <comment ref="G46" authorId="0">
      <text>
        <r>
          <rPr>
            <sz val="11"/>
            <color indexed="8"/>
            <rFont val="Helvetica Neue"/>
          </rPr>
          <t>Alejandro Adame Ramirez:
Comisión Reguladora de Energía:
El mes final está en función del tipo de facturación y del mes inicial del periodo de consumo.</t>
        </r>
      </text>
    </comment>
    <comment ref="D48" authorId="0">
      <text>
        <r>
          <rPr>
            <sz val="11"/>
            <color indexed="8"/>
            <rFont val="Helvetica Neue"/>
          </rPr>
          <t>Alejandro Adame Ramirez:
Comisión Reguladora de Energía:
Selecciona si en tu municipio la facturación se realiza de manera mensual o bimestral. Esto lo puedes conocer a través del periodo de consumo que aparece en tu recibo.</t>
        </r>
      </text>
    </comment>
    <comment ref="G48" authorId="0">
      <text>
        <r>
          <rPr>
            <sz val="11"/>
            <color indexed="8"/>
            <rFont val="Helvetica Neue"/>
          </rPr>
          <t>Alejandro Adame Ramirez:
Comisión Reguladora de Energía:
El verano es el periodo que comprende los seis meses consecutivos más cálidos del año, los cuales son determinados por el prestador del servicio de electricidad de acuerdo con las citadas observaciones termométricas.</t>
        </r>
      </text>
    </comment>
    <comment ref="G50" authorId="0">
      <text>
        <r>
          <rPr>
            <sz val="11"/>
            <color indexed="8"/>
            <rFont val="Helvetica Neue"/>
          </rPr>
          <t>Alejandro Adame Ramirez:
Comisión Reguladora de Energía:
El mes a facturar depende del tipo de facturación y del mes inicial del periodo de consumo. En el caso de la facturación mensual los precios corresponden al mes inicial, en cambio, en la facturación bimestral los precios corresponden al mes anterior del mes final.</t>
        </r>
      </text>
    </comment>
    <comment ref="D54" authorId="0">
      <text>
        <r>
          <rPr>
            <sz val="11"/>
            <color indexed="8"/>
            <rFont val="Helvetica Neue"/>
          </rPr>
          <t>Alejandro Adame Ramirez:
Comisión Reguladora de Energía:
Introduce el historial de consumo que aparece en tu recibo de electricidad.
Si no introduces el historial de consumo, la Calculadora considera que el consumo promedio mensual es igual al consumo (kWh).</t>
        </r>
      </text>
    </comment>
    <comment ref="G54" authorId="0">
      <text>
        <r>
          <rPr>
            <sz val="11"/>
            <color indexed="8"/>
            <rFont val="Helvetica Neue"/>
          </rPr>
          <t>Alejandro Adame Ramirez:
Comisión Reguladora de Energía:
Los tipos de usuarios son doméstico y doméstico de alto consumo, los cuales están en función del consumo promedio mensual en el último año.</t>
        </r>
      </text>
    </comment>
    <comment ref="D56" authorId="0">
      <text>
        <r>
          <rPr>
            <sz val="11"/>
            <color indexed="8"/>
            <rFont val="Helvetica Neue"/>
          </rPr>
          <t>Alejandro Adame Ramirez:
Comisión Reguladora de Energía:
Introduce tu consumo en kWh que aparece en tu recibo de electricidad. El consumo mínimo mensual es de 25 kWh.</t>
        </r>
      </text>
    </comment>
    <comment ref="G56" authorId="0">
      <text>
        <r>
          <rPr>
            <sz val="11"/>
            <color indexed="8"/>
            <rFont val="Helvetica Neue"/>
          </rPr>
          <t>Alejandro Adame Ramirez:
Comisión Reguladora de Energía:
El consumo promedio anual se determina mediante el historial de consumo.</t>
        </r>
      </text>
    </comment>
  </commentList>
</comments>
</file>

<file path=xl/comments2.xml><?xml version="1.0" encoding="utf-8"?>
<comments xmlns="http://schemas.openxmlformats.org/spreadsheetml/2006/main">
  <authors>
    <author>Alejandro Adame Ramirez</author>
  </authors>
  <commentList>
    <comment ref="AI86" authorId="0">
      <text>
        <r>
          <rPr>
            <sz val="11"/>
            <color indexed="8"/>
            <rFont val="Helvetica Neue"/>
          </rPr>
          <t>Alejandro Adame Ramirez:
José Maria = Mayo</t>
        </r>
      </text>
    </comment>
    <comment ref="AI87" authorId="0">
      <text>
        <r>
          <rPr>
            <sz val="11"/>
            <color indexed="8"/>
            <rFont val="Helvetica Neue"/>
          </rPr>
          <t>Alejandro Adame Ramirez:
Supuesto</t>
        </r>
      </text>
    </comment>
  </commentList>
</comments>
</file>

<file path=xl/sharedStrings.xml><?xml version="1.0" encoding="utf-8"?>
<sst xmlns="http://schemas.openxmlformats.org/spreadsheetml/2006/main" uniqueCount="2935">
  <si>
    <t>Este documento se ha exportado de Numbers. Cada tabla se ha convertido en una hoja de cálculo de Excel. Los demás objetos de las hojas de Numbers se han colocado en distintas hojas de cálculo. Recuerda que el cálculo de fórmulas puede ser diferente en Excel.</t>
  </si>
  <si>
    <t>Nombre de hoja de Numbers</t>
  </si>
  <si>
    <t>Nombre de tabla de Numbers</t>
  </si>
  <si>
    <t>Nombre de hoja de cálculo de Excel</t>
  </si>
  <si>
    <t>Tarifas Eléctricas</t>
  </si>
  <si>
    <t>Tabla 1</t>
  </si>
  <si>
    <t>CALCULADORA DE TARIFAS ELÉCTRICAS PARA USUARIOS DOMÉSTICOS</t>
  </si>
  <si>
    <t>Actualizada con base en el acuerdo por el que se autoriza modificar las tarifas para suministro y venta de energía eléctrica publicado en el DOF el 29 de junio de 2012</t>
  </si>
  <si>
    <t>La Calculadora es una herramienta que permite ilustrar la facturación que realiza la Comisión Federal de Electricidad a los usuarios domésticos.</t>
  </si>
  <si>
    <t xml:space="preserve">INSTRUCCIONES </t>
  </si>
  <si>
    <t>1.- Selecciona tu Estado</t>
  </si>
  <si>
    <t>2.- Selecciona tu Municipio</t>
  </si>
  <si>
    <t>Las tarifas de los usuarios domésticos van de la 1 a la 1F. Éstas son aplicadas localmente por la Comisión Federal de Electricidad. Cada tarifa tiene asociado un límite máximo de consumo mensual. En caso de que un usuario doméstico supere dicho límite se clasifica como doméstico de alto consumo, también conocido como "DAC". La tarifa DAC se determina de acuerdo con la región tarifaria en la que se encuentre el municipio donde se localiza el usuario del servicio público. Por lo anterior, al elegir un estado y un municipio, la Calculadora encuentra la tarifa asignada, el consumo máximo de dicha tarifa y  su región tarifaria. Es importante mencionar que la Calculadora considera una tarifa por municipio.</t>
  </si>
  <si>
    <t>3.- Selecciona el mes inicial del periodo de consumo que aparece en tu recibo</t>
  </si>
  <si>
    <t>4.- Selecciona si tu facturación es mensual o bimestral</t>
  </si>
  <si>
    <t>El periodo de consumo es importante porque con base en éste la Comisión Federal de Electricidad determina los cargos que va a facturar. Los cargos varían mes a mes y de acuerdo con la temporada del año (verano y fuera de verano). Por lo tanto, al elegir el mes inicial del periodo de consumo y el tipo de facturación (mensual o bimestral), la Calculadora encuentra el mes final del periodo de consumo, la temporada y el mes a facturar.</t>
  </si>
  <si>
    <t>5.- Introduce tu historial de consumo</t>
  </si>
  <si>
    <t>6.- En la celda "Consumo (kWh)" introduzca el consumo que aparece en tu recibo</t>
  </si>
  <si>
    <t xml:space="preserve">El historial de consumo es importante ya que la Comisión Federal de Electricidad determina el tipo de usuario (doméstico o doméstico de alto consumo) con base en el promedio móvil del consumo (kWh) durante los últimos 12 meses. Por lo anterior, al introducir el historial de consumo y el consumo actual, la Calculadora determina el consumo promedio mensual del último año y con esto el tipo de usuario. </t>
  </si>
  <si>
    <r>
      <rPr>
        <u val="single"/>
        <sz val="11"/>
        <color indexed="11"/>
        <rFont val="Calibri"/>
      </rPr>
      <t>Conoce tu recibo e identifica los datos necesarios para la Calculadora</t>
    </r>
  </si>
  <si>
    <r>
      <rPr>
        <b val="1"/>
        <sz val="10"/>
        <color indexed="17"/>
        <rFont val="Arial"/>
      </rPr>
      <t>Nota</t>
    </r>
    <r>
      <rPr>
        <sz val="10"/>
        <color indexed="17"/>
        <rFont val="Arial"/>
      </rPr>
      <t>: Los insumos con los que funciona la Calculadora fueron obtenidos el 09 de diciembre de 2014 por el personal de la Comisión Reguladora de Energía en el sitio público de la Comisión Federal de Electricidad.</t>
    </r>
  </si>
  <si>
    <r>
      <rPr>
        <u val="single"/>
        <sz val="11"/>
        <color indexed="11"/>
        <rFont val="Calibri"/>
      </rPr>
      <t>http://app.cfe.gob.mx/Aplicaciones/CCFE/Tarifas/Tarifas/tarifas_casa.asp</t>
    </r>
  </si>
  <si>
    <t>|</t>
  </si>
  <si>
    <t>Datos a introducir por el Usuario</t>
  </si>
  <si>
    <t>Datos asignados por la Calculadora</t>
  </si>
  <si>
    <t>Estado</t>
  </si>
  <si>
    <t>Tarifa</t>
  </si>
  <si>
    <r>
      <rPr>
        <b val="1"/>
        <sz val="10"/>
        <color indexed="15"/>
        <rFont val="Arial"/>
      </rPr>
      <t>Tarifa 1</t>
    </r>
  </si>
  <si>
    <t>Municipio</t>
  </si>
  <si>
    <t>Consumo máximo mensual (kWh)</t>
  </si>
  <si>
    <t>Región Tarifaria</t>
  </si>
  <si>
    <r>
      <rPr>
        <b val="1"/>
        <sz val="10"/>
        <color indexed="15"/>
        <rFont val="Arial"/>
      </rPr>
      <t>Central</t>
    </r>
  </si>
  <si>
    <t xml:space="preserve">Mes Inicial </t>
  </si>
  <si>
    <t>Mes final</t>
  </si>
  <si>
    <t>Tipo de facturación</t>
  </si>
  <si>
    <t>Temporada</t>
  </si>
  <si>
    <r>
      <rPr>
        <b val="1"/>
        <sz val="10"/>
        <color indexed="15"/>
        <rFont val="Arial"/>
      </rPr>
      <t>No aplica</t>
    </r>
  </si>
  <si>
    <t>Mes a facturar</t>
  </si>
  <si>
    <t>Historial de consumo</t>
  </si>
  <si>
    <t>Tipo de usuario</t>
  </si>
  <si>
    <r>
      <rPr>
        <b val="1"/>
        <sz val="10"/>
        <color indexed="15"/>
        <rFont val="Arial"/>
      </rPr>
      <t>Doméstico</t>
    </r>
  </si>
  <si>
    <t>Consumo (kWh)</t>
  </si>
  <si>
    <t>Consumo promedio mensual (kWh)</t>
  </si>
  <si>
    <t>Tarifa a Facturar</t>
  </si>
  <si>
    <r>
      <rPr>
        <b val="1"/>
        <sz val="14"/>
        <color indexed="17"/>
        <rFont val="Arial"/>
      </rPr>
      <t>Tarifa 1</t>
    </r>
  </si>
  <si>
    <t>FACTURACIÓN</t>
  </si>
  <si>
    <t>Conceptos</t>
  </si>
  <si>
    <t>Consumo</t>
  </si>
  <si>
    <t>Precio</t>
  </si>
  <si>
    <t>Subtotal</t>
  </si>
  <si>
    <t>kWh</t>
  </si>
  <si>
    <t>Pesos/kWh</t>
  </si>
  <si>
    <t>Pesos</t>
  </si>
  <si>
    <r>
      <rPr>
        <b val="1"/>
        <sz val="10"/>
        <color indexed="15"/>
        <rFont val="Arial"/>
      </rPr>
      <t>Básico N1T1</t>
    </r>
  </si>
  <si>
    <r>
      <rPr>
        <b val="1"/>
        <sz val="10"/>
        <color indexed="15"/>
        <rFont val="Arial"/>
      </rPr>
      <t>Intermedio N1T1</t>
    </r>
  </si>
  <si>
    <r>
      <rPr>
        <b val="1"/>
        <sz val="10"/>
        <color indexed="17"/>
        <rFont val="Arial"/>
      </rPr>
      <t>Nota</t>
    </r>
    <r>
      <rPr>
        <sz val="10"/>
        <color indexed="17"/>
        <rFont val="Arial"/>
      </rPr>
      <t>: La facturación estimada resultante no incluye impuestos.</t>
    </r>
  </si>
  <si>
    <r>
      <rPr>
        <b val="1"/>
        <sz val="10"/>
        <color indexed="17"/>
        <rFont val="Arial"/>
      </rPr>
      <t>Advertencia</t>
    </r>
    <r>
      <rPr>
        <sz val="10"/>
        <color indexed="17"/>
        <rFont val="Arial"/>
      </rPr>
      <t>: La aplicación está diseñada en Excel 2007 para Windows y Excel 2011 para Mac.</t>
    </r>
  </si>
  <si>
    <t>CONTACTO</t>
  </si>
  <si>
    <t>Para la Comisión Reguladora de Energía, la opinión de los usuarios es muy importante. Si tiene alguna sugerencia o comentario respecto a los resultados que arroja esta calculadora, envíelo al correo electrónico siguiente:</t>
  </si>
  <si>
    <r>
      <rPr>
        <u val="single"/>
        <sz val="11"/>
        <color indexed="11"/>
        <rFont val="Calibri"/>
      </rPr>
      <t>aadame@cre.gob.mx</t>
    </r>
  </si>
  <si>
    <t>Historial_Mes</t>
  </si>
  <si>
    <t>HISTORIAL DE CONSUMO (kWh)</t>
  </si>
  <si>
    <t>INSTRUCCIONES</t>
  </si>
  <si>
    <t>1. Introduce el historial de consumo que aparece en tu recibo para conocer qué tipo de usuario eres</t>
  </si>
  <si>
    <t>Consumo promedio anual</t>
  </si>
  <si>
    <t>Tarifa por tipo de usuario</t>
  </si>
  <si>
    <r>
      <rPr>
        <b val="1"/>
        <sz val="12"/>
        <color indexed="16"/>
        <rFont val="Arial"/>
      </rPr>
      <t>Tarifa 1</t>
    </r>
  </si>
  <si>
    <r>
      <rPr>
        <u val="single"/>
        <sz val="11"/>
        <color indexed="11"/>
        <rFont val="Calibri"/>
      </rPr>
      <t>Regresar a calculadora de tarifas eléctricas</t>
    </r>
  </si>
  <si>
    <t>Historial_Bimestre</t>
  </si>
  <si>
    <t>Recibo</t>
  </si>
  <si>
    <t>|||</t>
  </si>
  <si>
    <r>
      <rPr>
        <sz val="8"/>
        <color indexed="12"/>
        <rFont val="Times New Roman"/>
      </rPr>
      <t>Azcapotzalco</t>
    </r>
  </si>
  <si>
    <r>
      <rPr>
        <sz val="8"/>
        <color indexed="12"/>
        <rFont val="Times New Roman"/>
      </rPr>
      <t>Coyoacán</t>
    </r>
  </si>
  <si>
    <r>
      <rPr>
        <sz val="8"/>
        <color indexed="12"/>
        <rFont val="Times New Roman"/>
      </rPr>
      <t>Cuajimalpa de Morelos</t>
    </r>
  </si>
  <si>
    <r>
      <rPr>
        <sz val="8"/>
        <color indexed="12"/>
        <rFont val="Times New Roman"/>
      </rPr>
      <t>Gustavo A. Madero</t>
    </r>
  </si>
  <si>
    <r>
      <rPr>
        <sz val="8"/>
        <color indexed="12"/>
        <rFont val="Times New Roman"/>
      </rPr>
      <t>Iztacalco</t>
    </r>
  </si>
  <si>
    <r>
      <rPr>
        <sz val="8"/>
        <color indexed="12"/>
        <rFont val="Times New Roman"/>
      </rPr>
      <t>Iztapalapa</t>
    </r>
  </si>
  <si>
    <r>
      <rPr>
        <sz val="8"/>
        <color indexed="12"/>
        <rFont val="Times New Roman"/>
      </rPr>
      <t>La Magdalena Contreras</t>
    </r>
  </si>
  <si>
    <r>
      <rPr>
        <sz val="8"/>
        <color indexed="12"/>
        <rFont val="Times New Roman"/>
      </rPr>
      <t>Milpa Alta</t>
    </r>
  </si>
  <si>
    <r>
      <rPr>
        <sz val="8"/>
        <color indexed="12"/>
        <rFont val="Times New Roman"/>
      </rPr>
      <t>Álvaro Obregón</t>
    </r>
  </si>
  <si>
    <r>
      <rPr>
        <sz val="8"/>
        <color indexed="12"/>
        <rFont val="Times New Roman"/>
      </rPr>
      <t>Tláhuac</t>
    </r>
  </si>
  <si>
    <r>
      <rPr>
        <sz val="8"/>
        <color indexed="12"/>
        <rFont val="Times New Roman"/>
      </rPr>
      <t>Tlalpan</t>
    </r>
  </si>
  <si>
    <r>
      <rPr>
        <sz val="8"/>
        <color indexed="12"/>
        <rFont val="Times New Roman"/>
      </rPr>
      <t>Xochimilco</t>
    </r>
  </si>
  <si>
    <r>
      <rPr>
        <sz val="8"/>
        <color indexed="12"/>
        <rFont val="Times New Roman"/>
      </rPr>
      <t>Benito Juárez</t>
    </r>
  </si>
  <si>
    <r>
      <rPr>
        <sz val="8"/>
        <color indexed="12"/>
        <rFont val="Times New Roman"/>
      </rPr>
      <t>Cuauhtémoc</t>
    </r>
  </si>
  <si>
    <r>
      <rPr>
        <sz val="8"/>
        <color indexed="12"/>
        <rFont val="Times New Roman"/>
      </rPr>
      <t>Miguel Hidalgo</t>
    </r>
  </si>
  <si>
    <r>
      <rPr>
        <sz val="8"/>
        <color indexed="12"/>
        <rFont val="Times New Roman"/>
      </rPr>
      <t>Venustiano Carranza</t>
    </r>
  </si>
  <si>
    <r>
      <rPr>
        <sz val="8"/>
        <color indexed="12"/>
        <rFont val="Times New Roman"/>
      </rPr>
      <t xml:space="preserve"> </t>
    </r>
  </si>
  <si>
    <t>Calculadora de Estados</t>
  </si>
  <si>
    <t>AGUASCALIENTES</t>
  </si>
  <si>
    <t>BAJA CALIFORNIA</t>
  </si>
  <si>
    <t>BAJA CALIFORNIA SUR</t>
  </si>
  <si>
    <t>CAMPECHE</t>
  </si>
  <si>
    <t>COAHUILA</t>
  </si>
  <si>
    <t>COLIMA</t>
  </si>
  <si>
    <t>CHIAPAS</t>
  </si>
  <si>
    <t>CHIHUAHUA</t>
  </si>
  <si>
    <t>DURANGO</t>
  </si>
  <si>
    <t>DISTRITO FEDERAL</t>
  </si>
  <si>
    <t>GUANAJUATO</t>
  </si>
  <si>
    <t>GUERRERO</t>
  </si>
  <si>
    <t>HIDALGO</t>
  </si>
  <si>
    <t>JALISCO</t>
  </si>
  <si>
    <t>ESTADO DE MEXICO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</si>
  <si>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</si>
  <si>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</si>
  <si>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</si>
  <si>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</si>
  <si>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</si>
  <si>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</si>
  <si>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</si>
  <si>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</si>
  <si>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</si>
  <si>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</si>
  <si>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</si>
  <si>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</si>
  <si>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</si>
  <si>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</si>
  <si>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</si>
  <si>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</si>
  <si>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</si>
  <si>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Tarifa 1</t>
  </si>
  <si>
    <t>Azcapotzalco</t>
  </si>
  <si>
    <t>Aguascalientes</t>
  </si>
  <si>
    <t>Ensenada</t>
  </si>
  <si>
    <t>Comondú</t>
  </si>
  <si>
    <t>Calkiní</t>
  </si>
  <si>
    <t>Abasolo</t>
  </si>
  <si>
    <t>Armería</t>
  </si>
  <si>
    <t>Acacoyagua</t>
  </si>
  <si>
    <t>Ahumada</t>
  </si>
  <si>
    <t>Canatlán</t>
  </si>
  <si>
    <t>Acapulco de Juárez</t>
  </si>
  <si>
    <t>Acatlán</t>
  </si>
  <si>
    <t>Acatic</t>
  </si>
  <si>
    <t>Acambay</t>
  </si>
  <si>
    <t>Acuitzio</t>
  </si>
  <si>
    <t>Amacuzac</t>
  </si>
  <si>
    <t>Acaponeta</t>
  </si>
  <si>
    <t>Abejones</t>
  </si>
  <si>
    <t>Acajete</t>
  </si>
  <si>
    <t>Amealco de Bonfil</t>
  </si>
  <si>
    <t>Cozumel</t>
  </si>
  <si>
    <t>Ahualulco</t>
  </si>
  <si>
    <t>Ahome</t>
  </si>
  <si>
    <t>Aconchi</t>
  </si>
  <si>
    <t>Balancán</t>
  </si>
  <si>
    <t>Amaxac de Guerrero</t>
  </si>
  <si>
    <t>Abalá</t>
  </si>
  <si>
    <t>Apozol</t>
  </si>
  <si>
    <t>Tarifa 1F</t>
  </si>
  <si>
    <t>Tarifa 1A</t>
  </si>
  <si>
    <t>Coyoacán</t>
  </si>
  <si>
    <t>Asientos</t>
  </si>
  <si>
    <t>Mexicali</t>
  </si>
  <si>
    <t>Mulegé</t>
  </si>
  <si>
    <t>Campeche</t>
  </si>
  <si>
    <t>Acuña</t>
  </si>
  <si>
    <t>Colima</t>
  </si>
  <si>
    <t>Acala</t>
  </si>
  <si>
    <t>Aldama</t>
  </si>
  <si>
    <t>Canelas</t>
  </si>
  <si>
    <t>Acámbaro</t>
  </si>
  <si>
    <t>Ahuacuotzingo</t>
  </si>
  <si>
    <t>Acaxochitlán</t>
  </si>
  <si>
    <t>Acatlán de Juárez</t>
  </si>
  <si>
    <t>Acolman</t>
  </si>
  <si>
    <t>Aguililla</t>
  </si>
  <si>
    <t>Atlatlahucan</t>
  </si>
  <si>
    <t>Ahuacatlán</t>
  </si>
  <si>
    <t>Agualeguas</t>
  </si>
  <si>
    <t>Acatlán de Pérez Figueroa</t>
  </si>
  <si>
    <t>Acateno</t>
  </si>
  <si>
    <t>Pinal de Amoles</t>
  </si>
  <si>
    <t>Felipe Carrillo Puerto</t>
  </si>
  <si>
    <t>Alaquines</t>
  </si>
  <si>
    <t>Angostura</t>
  </si>
  <si>
    <t>Agua Prieta</t>
  </si>
  <si>
    <t>Cárdenas</t>
  </si>
  <si>
    <t>Apetatitlán de Antonio Carvajal</t>
  </si>
  <si>
    <t>Acanceh</t>
  </si>
  <si>
    <t>Apulco</t>
  </si>
  <si>
    <t>Tarifa 1B</t>
  </si>
  <si>
    <t>Tarifa 1D</t>
  </si>
  <si>
    <t>Tarifa 1E</t>
  </si>
  <si>
    <t>Tarifa 1C</t>
  </si>
  <si>
    <t>Cuajimalpa de Morelos</t>
  </si>
  <si>
    <t>Calvillo</t>
  </si>
  <si>
    <t>Tecate</t>
  </si>
  <si>
    <t>La Paz</t>
  </si>
  <si>
    <t>Carmen</t>
  </si>
  <si>
    <t>Allende</t>
  </si>
  <si>
    <t>Comala</t>
  </si>
  <si>
    <t>Acapetahua</t>
  </si>
  <si>
    <t>Coneto de Comonfort</t>
  </si>
  <si>
    <t>San Miguel de Allende</t>
  </si>
  <si>
    <t>Ajuchitlán del Progreso</t>
  </si>
  <si>
    <t>Actopan</t>
  </si>
  <si>
    <t>Ahualulco de Mercado</t>
  </si>
  <si>
    <t>Aculco</t>
  </si>
  <si>
    <t>Álvaro Obregón</t>
  </si>
  <si>
    <t>Axochiapan</t>
  </si>
  <si>
    <t>Amatlán de Cañas</t>
  </si>
  <si>
    <t>Los Aldamas</t>
  </si>
  <si>
    <t>Asunción Cacalotepec</t>
  </si>
  <si>
    <t>Arroyo Seco</t>
  </si>
  <si>
    <t>Isla Mujeres</t>
  </si>
  <si>
    <t>Aquismón</t>
  </si>
  <si>
    <t>Badiraguato</t>
  </si>
  <si>
    <t>Alamos</t>
  </si>
  <si>
    <t>Centla</t>
  </si>
  <si>
    <t>Altamira</t>
  </si>
  <si>
    <t>Atlangatepec</t>
  </si>
  <si>
    <t>Acayucan</t>
  </si>
  <si>
    <t>Akil</t>
  </si>
  <si>
    <t>Atolinga</t>
  </si>
  <si>
    <t>Gustavo A. Madero</t>
  </si>
  <si>
    <t>Cosío</t>
  </si>
  <si>
    <t>Tijuana</t>
  </si>
  <si>
    <t>Los Cabos</t>
  </si>
  <si>
    <t>Champotón</t>
  </si>
  <si>
    <t>Arteaga</t>
  </si>
  <si>
    <t>Coquimatlán</t>
  </si>
  <si>
    <t>Altamirano</t>
  </si>
  <si>
    <t>Aquiles Serdán</t>
  </si>
  <si>
    <t>Cuencamé</t>
  </si>
  <si>
    <t>Apaseo el Alto</t>
  </si>
  <si>
    <t>Alcozauca de Guerrero</t>
  </si>
  <si>
    <t>Agua Blanca de Iturbide</t>
  </si>
  <si>
    <t>Amacueca</t>
  </si>
  <si>
    <t>Almoloya de Alquisiras</t>
  </si>
  <si>
    <t>Angamacutiro</t>
  </si>
  <si>
    <t>Ayala</t>
  </si>
  <si>
    <t>Compostela</t>
  </si>
  <si>
    <t>Asunción Cuyotepeji</t>
  </si>
  <si>
    <t>Acatzingo</t>
  </si>
  <si>
    <t>Cadereyta de Montes</t>
  </si>
  <si>
    <t>Othón P. Blanco</t>
  </si>
  <si>
    <t>Armadillo de los Infante</t>
  </si>
  <si>
    <t>Concordia</t>
  </si>
  <si>
    <t>Altar</t>
  </si>
  <si>
    <t>Centro</t>
  </si>
  <si>
    <t>Antiguo Morelos</t>
  </si>
  <si>
    <t>Atltzayanca</t>
  </si>
  <si>
    <t>Baca</t>
  </si>
  <si>
    <t>Benito Juárez</t>
  </si>
  <si>
    <t>Iztacalco</t>
  </si>
  <si>
    <t>Jesús María</t>
  </si>
  <si>
    <t>Playas de Rosarito</t>
  </si>
  <si>
    <t>Loreto</t>
  </si>
  <si>
    <t>Hecelchakán</t>
  </si>
  <si>
    <t>Candela</t>
  </si>
  <si>
    <t>Cuauhtémoc</t>
  </si>
  <si>
    <t>Amatán</t>
  </si>
  <si>
    <t>Ascensión</t>
  </si>
  <si>
    <t>Durango</t>
  </si>
  <si>
    <t>Apaseo el Grande</t>
  </si>
  <si>
    <t>Alpoyeca</t>
  </si>
  <si>
    <t>Ajacuba</t>
  </si>
  <si>
    <t>Amatitán</t>
  </si>
  <si>
    <t>Almoloya de Juárez</t>
  </si>
  <si>
    <t>Angangueo</t>
  </si>
  <si>
    <t>Coatlán del Río</t>
  </si>
  <si>
    <t>Huajicori</t>
  </si>
  <si>
    <t>Anáhuac</t>
  </si>
  <si>
    <t>Asunción Ixtaltepec</t>
  </si>
  <si>
    <t>Acteopan</t>
  </si>
  <si>
    <t>Colón</t>
  </si>
  <si>
    <t>Cosalá</t>
  </si>
  <si>
    <t>Arivechi</t>
  </si>
  <si>
    <t>Comalcalco</t>
  </si>
  <si>
    <t>Burgos</t>
  </si>
  <si>
    <t>Apizaco</t>
  </si>
  <si>
    <t>Acula</t>
  </si>
  <si>
    <t>Bokobá</t>
  </si>
  <si>
    <t>Calera</t>
  </si>
  <si>
    <t>Iztapalapa</t>
  </si>
  <si>
    <t>Pabellón de Arteaga</t>
  </si>
  <si>
    <t>Hopelchén</t>
  </si>
  <si>
    <t>Castaños</t>
  </si>
  <si>
    <t>Ixtlahuacán</t>
  </si>
  <si>
    <t>Amatenango de la Frontera</t>
  </si>
  <si>
    <t>Bachíniva</t>
  </si>
  <si>
    <t>General Simón Bolívar</t>
  </si>
  <si>
    <t>Atarjea</t>
  </si>
  <si>
    <t>Apaxtla</t>
  </si>
  <si>
    <t>Alfajayucan</t>
  </si>
  <si>
    <t>Ameca</t>
  </si>
  <si>
    <t>Almoloya del Río</t>
  </si>
  <si>
    <t>Apatzingán</t>
  </si>
  <si>
    <t>Cuautla</t>
  </si>
  <si>
    <t>Ixtlán del Río</t>
  </si>
  <si>
    <t>Apodaca</t>
  </si>
  <si>
    <t>Asunción Nochixtlán</t>
  </si>
  <si>
    <t>Corregidora</t>
  </si>
  <si>
    <t>José María Morelos</t>
  </si>
  <si>
    <t>Catorce</t>
  </si>
  <si>
    <t>Culiacán</t>
  </si>
  <si>
    <t>Arizpe</t>
  </si>
  <si>
    <t>Cunduacán</t>
  </si>
  <si>
    <t>Bustamante</t>
  </si>
  <si>
    <t>Calpulalpan</t>
  </si>
  <si>
    <t>Acultzingo</t>
  </si>
  <si>
    <t>Buctzotz</t>
  </si>
  <si>
    <t>Cañitas de Felipe Pescador</t>
  </si>
  <si>
    <t xml:space="preserve">Tarifa 1A     </t>
  </si>
  <si>
    <t>La Magdalena Contreras</t>
  </si>
  <si>
    <t>Rincón de Romos</t>
  </si>
  <si>
    <t>Palizada</t>
  </si>
  <si>
    <t>Cuatro Ciénegas</t>
  </si>
  <si>
    <t>Manzanillo</t>
  </si>
  <si>
    <t>Amatenango del Valle</t>
  </si>
  <si>
    <t>Balleza</t>
  </si>
  <si>
    <t>Gómez Palacio</t>
  </si>
  <si>
    <t>Celaya</t>
  </si>
  <si>
    <t>Arcelia</t>
  </si>
  <si>
    <t>Almoloya</t>
  </si>
  <si>
    <t>San Juanito de Escobedo</t>
  </si>
  <si>
    <t>Amanalco</t>
  </si>
  <si>
    <t>Aporo</t>
  </si>
  <si>
    <t>Cuernavaca</t>
  </si>
  <si>
    <t>Jala</t>
  </si>
  <si>
    <t>Aramberri</t>
  </si>
  <si>
    <t>Asunción Ocotlán</t>
  </si>
  <si>
    <t>Ahuatlán</t>
  </si>
  <si>
    <t>Ezequiel Montes</t>
  </si>
  <si>
    <t>Lázaro Cárdenas</t>
  </si>
  <si>
    <t>Cedral</t>
  </si>
  <si>
    <t>Choix</t>
  </si>
  <si>
    <t>Atil</t>
  </si>
  <si>
    <t>Emiliano Zapata</t>
  </si>
  <si>
    <t>Camargo</t>
  </si>
  <si>
    <t>El Carmen Tequexquitla</t>
  </si>
  <si>
    <t>Camarón de Tejeda</t>
  </si>
  <si>
    <t>Cacalchén</t>
  </si>
  <si>
    <t>Concepción del Oro</t>
  </si>
  <si>
    <t>Milpa Alta</t>
  </si>
  <si>
    <t>San José de Gracia</t>
  </si>
  <si>
    <t>Tenabo</t>
  </si>
  <si>
    <t>Escobedo</t>
  </si>
  <si>
    <t>Minatitlán</t>
  </si>
  <si>
    <t>Angel Albino Corzo</t>
  </si>
  <si>
    <t>Batopilas</t>
  </si>
  <si>
    <t>Guadalupe Victoria</t>
  </si>
  <si>
    <t>Manuel Doblado</t>
  </si>
  <si>
    <t>Atenango del Río</t>
  </si>
  <si>
    <t>Apan</t>
  </si>
  <si>
    <t>Arandas</t>
  </si>
  <si>
    <t>Amatepec</t>
  </si>
  <si>
    <t>Aquila</t>
  </si>
  <si>
    <t>Xalisco</t>
  </si>
  <si>
    <t>Asunción Tlacolulita</t>
  </si>
  <si>
    <t>Ahuazotepec</t>
  </si>
  <si>
    <t>Huimilpan</t>
  </si>
  <si>
    <t>Solidaridad</t>
  </si>
  <si>
    <t>Cerritos</t>
  </si>
  <si>
    <t>Elota</t>
  </si>
  <si>
    <t>Bacadéhuachi</t>
  </si>
  <si>
    <t>Huimanguillo</t>
  </si>
  <si>
    <t>Casas</t>
  </si>
  <si>
    <t>Cuapiaxtla</t>
  </si>
  <si>
    <t>Alpatláhuac</t>
  </si>
  <si>
    <t>Calotmul</t>
  </si>
  <si>
    <t>Tepezalá</t>
  </si>
  <si>
    <t>Escárcega</t>
  </si>
  <si>
    <t>Francisco I. Madero</t>
  </si>
  <si>
    <t>Tecomán</t>
  </si>
  <si>
    <t>Arriaga</t>
  </si>
  <si>
    <t>Bocoyna</t>
  </si>
  <si>
    <t>Guanaceví</t>
  </si>
  <si>
    <t>Comonfort</t>
  </si>
  <si>
    <t>Atlamajalcingo del Monte</t>
  </si>
  <si>
    <t>El Arenal</t>
  </si>
  <si>
    <t>Amecameca</t>
  </si>
  <si>
    <t>Ario</t>
  </si>
  <si>
    <t>Huitzilac</t>
  </si>
  <si>
    <t>Del Nayar</t>
  </si>
  <si>
    <t>Cadereyta Jiménez</t>
  </si>
  <si>
    <t>Ayotzintepec</t>
  </si>
  <si>
    <t>Ahuehuetitla</t>
  </si>
  <si>
    <t>Jalpan de Serra</t>
  </si>
  <si>
    <t>Tulum</t>
  </si>
  <si>
    <t>Cerro de San Pedro</t>
  </si>
  <si>
    <t>Escuinapa</t>
  </si>
  <si>
    <t>Bacanora</t>
  </si>
  <si>
    <t>Jalapa</t>
  </si>
  <si>
    <t>Ciudad Madero</t>
  </si>
  <si>
    <t>Cuaxomulco</t>
  </si>
  <si>
    <t>Alto Lucero de Gutiérrez Barrios</t>
  </si>
  <si>
    <t>Cansahcab</t>
  </si>
  <si>
    <t>Chalchihuites</t>
  </si>
  <si>
    <t>Tláhuac</t>
  </si>
  <si>
    <t>El Llano</t>
  </si>
  <si>
    <t>Calakmul</t>
  </si>
  <si>
    <t>Frontera</t>
  </si>
  <si>
    <t>Villa de Álvarez</t>
  </si>
  <si>
    <t>Bejucal de Ocampo</t>
  </si>
  <si>
    <t>Buenaventura</t>
  </si>
  <si>
    <t>Hidalgo</t>
  </si>
  <si>
    <t>Coroneo</t>
  </si>
  <si>
    <t>Atlixtac</t>
  </si>
  <si>
    <t>Atitalaquia</t>
  </si>
  <si>
    <t>Atemajac de Brizuela</t>
  </si>
  <si>
    <t>Apaxco</t>
  </si>
  <si>
    <t>Jantetelco</t>
  </si>
  <si>
    <t>Rosamorada</t>
  </si>
  <si>
    <t>El Barrio de la Soledad</t>
  </si>
  <si>
    <t>Ajalpan</t>
  </si>
  <si>
    <t>Landa de Matamoros</t>
  </si>
  <si>
    <t>Bacalar</t>
  </si>
  <si>
    <t>Ciudad del Maíz</t>
  </si>
  <si>
    <t>El Fuerte</t>
  </si>
  <si>
    <t>Bacerac</t>
  </si>
  <si>
    <t>Jalpa de Méndez</t>
  </si>
  <si>
    <t>Cruillas</t>
  </si>
  <si>
    <t>Chiautempan</t>
  </si>
  <si>
    <t>Altotonga</t>
  </si>
  <si>
    <t>Cantamayec</t>
  </si>
  <si>
    <t>Fresnillo</t>
  </si>
  <si>
    <t>Tlalpan</t>
  </si>
  <si>
    <t>San Francisco de los Romo</t>
  </si>
  <si>
    <t>Candelaria</t>
  </si>
  <si>
    <t>General Cepeda</t>
  </si>
  <si>
    <t>Bella Vista</t>
  </si>
  <si>
    <t>Indé</t>
  </si>
  <si>
    <t>Cortazar</t>
  </si>
  <si>
    <t>Atoyac de Álvarez</t>
  </si>
  <si>
    <t>Atlapexco</t>
  </si>
  <si>
    <t>Atengo</t>
  </si>
  <si>
    <t>Atenco</t>
  </si>
  <si>
    <t>Briseñas</t>
  </si>
  <si>
    <t>Jiutepec</t>
  </si>
  <si>
    <t>Ruíz</t>
  </si>
  <si>
    <t>Cerralvo</t>
  </si>
  <si>
    <t>Calihualá</t>
  </si>
  <si>
    <t>Albino Zertuche</t>
  </si>
  <si>
    <t>El Marqués</t>
  </si>
  <si>
    <t>Ciudad Fernández</t>
  </si>
  <si>
    <t>Guasave</t>
  </si>
  <si>
    <t>Bacoachi</t>
  </si>
  <si>
    <t>Jonuta</t>
  </si>
  <si>
    <t>Gómez Farías</t>
  </si>
  <si>
    <t>Muñoz de Domingo Arenas</t>
  </si>
  <si>
    <t>Alvarado</t>
  </si>
  <si>
    <t>Celestún</t>
  </si>
  <si>
    <t>Trinidad García de la Cadena</t>
  </si>
  <si>
    <t>Xochimilco</t>
  </si>
  <si>
    <t>Guerrero</t>
  </si>
  <si>
    <t>Berriozábal</t>
  </si>
  <si>
    <t>Carichí</t>
  </si>
  <si>
    <t>Lerdo</t>
  </si>
  <si>
    <t>Cuerámaro</t>
  </si>
  <si>
    <t>Ayutla de los Libres</t>
  </si>
  <si>
    <t>Atotonilco el Grande</t>
  </si>
  <si>
    <t>Atenguillo</t>
  </si>
  <si>
    <t>Atizapán</t>
  </si>
  <si>
    <t>Buenavista</t>
  </si>
  <si>
    <t>Jojutla</t>
  </si>
  <si>
    <t>San Blas</t>
  </si>
  <si>
    <t>Ciénega de Flores</t>
  </si>
  <si>
    <t>Candelaria Loxicha</t>
  </si>
  <si>
    <t>Aljojuca</t>
  </si>
  <si>
    <t>Pedro Escobedo</t>
  </si>
  <si>
    <t>Tancanhuitz</t>
  </si>
  <si>
    <t>Mazatlán</t>
  </si>
  <si>
    <t>Bácum</t>
  </si>
  <si>
    <t>Macuspana</t>
  </si>
  <si>
    <t>González</t>
  </si>
  <si>
    <t>Españita</t>
  </si>
  <si>
    <t>Amatitlán</t>
  </si>
  <si>
    <t>Cenotillo</t>
  </si>
  <si>
    <t>Genaro Codina</t>
  </si>
  <si>
    <t>Bochil</t>
  </si>
  <si>
    <t>Casas Grandes</t>
  </si>
  <si>
    <t>Mapimí</t>
  </si>
  <si>
    <t>Doctor Mora</t>
  </si>
  <si>
    <t>Azoyú</t>
  </si>
  <si>
    <t>Atotonilco de Tula</t>
  </si>
  <si>
    <t>Atotonilco el Alto</t>
  </si>
  <si>
    <t>Atizapán de Zaragoza</t>
  </si>
  <si>
    <t>Carácuaro</t>
  </si>
  <si>
    <t>Jonacatepec</t>
  </si>
  <si>
    <t>San Pedro Lagunillas</t>
  </si>
  <si>
    <t>China</t>
  </si>
  <si>
    <t>Ciénega de Zimatlán</t>
  </si>
  <si>
    <t>Altepexi</t>
  </si>
  <si>
    <t>Peñamiller</t>
  </si>
  <si>
    <t>Ciudad Valles</t>
  </si>
  <si>
    <t>Mocorito</t>
  </si>
  <si>
    <t>Banámichi</t>
  </si>
  <si>
    <t>Nacajuca</t>
  </si>
  <si>
    <t>Güémez</t>
  </si>
  <si>
    <t>Huamantla</t>
  </si>
  <si>
    <t>Naranjos Amatlán</t>
  </si>
  <si>
    <t>Conkal</t>
  </si>
  <si>
    <t>General Enrique Estrada</t>
  </si>
  <si>
    <t>Jiménez</t>
  </si>
  <si>
    <t>El Bosque</t>
  </si>
  <si>
    <t>Coronado</t>
  </si>
  <si>
    <t>Mezquital</t>
  </si>
  <si>
    <t>Dolores Hidalgo Cuna de la Independencia Nacional</t>
  </si>
  <si>
    <t>Calnali</t>
  </si>
  <si>
    <t>Atoyac</t>
  </si>
  <si>
    <t>Atlacomulco</t>
  </si>
  <si>
    <t>Coahuayana</t>
  </si>
  <si>
    <t>Mazatepec</t>
  </si>
  <si>
    <t>Santa María del Oro</t>
  </si>
  <si>
    <t>Dr. Arroyo</t>
  </si>
  <si>
    <t>Ciudad Ixtepec</t>
  </si>
  <si>
    <t>Amixtlán</t>
  </si>
  <si>
    <t>Querétaro</t>
  </si>
  <si>
    <t>Coxcatlán</t>
  </si>
  <si>
    <t>Rosario</t>
  </si>
  <si>
    <t>Baviácora</t>
  </si>
  <si>
    <t>Paraíso</t>
  </si>
  <si>
    <t>Hueyotlipan</t>
  </si>
  <si>
    <t>Amatlán de los Reyes</t>
  </si>
  <si>
    <t>Cuncunul</t>
  </si>
  <si>
    <t>General Francisco R. Murguía</t>
  </si>
  <si>
    <t>Miguel Hidalgo</t>
  </si>
  <si>
    <t>Juárez</t>
  </si>
  <si>
    <t>Cacahoatán</t>
  </si>
  <si>
    <t>Coyame del Sotol</t>
  </si>
  <si>
    <t>Nazas</t>
  </si>
  <si>
    <t>Guanajuato</t>
  </si>
  <si>
    <t>Buenavista de Cuéllar</t>
  </si>
  <si>
    <t>Cardonal</t>
  </si>
  <si>
    <t>Autlán de Navarro</t>
  </si>
  <si>
    <t>Atlautla</t>
  </si>
  <si>
    <t>Coalcomán de Vázquez Pallares</t>
  </si>
  <si>
    <t>Miacatlán</t>
  </si>
  <si>
    <t>Santiago Ixcuintla</t>
  </si>
  <si>
    <t>Dr. Coss</t>
  </si>
  <si>
    <t>Coatecas Altas</t>
  </si>
  <si>
    <t>Amozoc</t>
  </si>
  <si>
    <t>San Joaquín</t>
  </si>
  <si>
    <t>Charcas</t>
  </si>
  <si>
    <t>Salvador Alvarado</t>
  </si>
  <si>
    <t>Bavispe</t>
  </si>
  <si>
    <t>Tacotalpa</t>
  </si>
  <si>
    <t>Gustavo Díaz Ordaz</t>
  </si>
  <si>
    <t>Ixtacuixtla de Mariano Matamoros</t>
  </si>
  <si>
    <t>Angel R. Cabada</t>
  </si>
  <si>
    <t>Cuzamá</t>
  </si>
  <si>
    <t>El Plateado de Joaquín Amaro</t>
  </si>
  <si>
    <t>Venustiano Carranza</t>
  </si>
  <si>
    <t>Lamadrid</t>
  </si>
  <si>
    <t>Catazajá</t>
  </si>
  <si>
    <t>La Cruz</t>
  </si>
  <si>
    <t>Nombre de Dios</t>
  </si>
  <si>
    <t>Huanímaro</t>
  </si>
  <si>
    <t>Coahuayutla de José María Izazaga</t>
  </si>
  <si>
    <t>Cuautepec de Hinojosa</t>
  </si>
  <si>
    <t>Ayotlán</t>
  </si>
  <si>
    <t>Axapusco</t>
  </si>
  <si>
    <t>Coeneo</t>
  </si>
  <si>
    <t>Ocuituco</t>
  </si>
  <si>
    <t>Tecuala</t>
  </si>
  <si>
    <t>Dr. González</t>
  </si>
  <si>
    <t>Coicoyán de las Flores</t>
  </si>
  <si>
    <t>Aquixtla</t>
  </si>
  <si>
    <t>San Juan del Río</t>
  </si>
  <si>
    <t>Ebano</t>
  </si>
  <si>
    <t>San Ignacio</t>
  </si>
  <si>
    <t>Benjamín Hill</t>
  </si>
  <si>
    <t>Teapa</t>
  </si>
  <si>
    <t>Ixtenco</t>
  </si>
  <si>
    <t>La Antigua</t>
  </si>
  <si>
    <t>Chacsinkín</t>
  </si>
  <si>
    <t>General Pánfilo Natera</t>
  </si>
  <si>
    <t xml:space="preserve"> </t>
  </si>
  <si>
    <t>Matamoros</t>
  </si>
  <si>
    <t>Cintalapa</t>
  </si>
  <si>
    <t>Ocampo</t>
  </si>
  <si>
    <t>Irapuato</t>
  </si>
  <si>
    <t>Cocula</t>
  </si>
  <si>
    <t>Chapantongo</t>
  </si>
  <si>
    <t>Ayutla</t>
  </si>
  <si>
    <t>Ayapango</t>
  </si>
  <si>
    <t>Contepec</t>
  </si>
  <si>
    <t>Puente de Ixtla</t>
  </si>
  <si>
    <t>Tepic</t>
  </si>
  <si>
    <t>Galeana</t>
  </si>
  <si>
    <t>La Compañía</t>
  </si>
  <si>
    <t>Atempan</t>
  </si>
  <si>
    <t>Tequisquiapan</t>
  </si>
  <si>
    <t>Guadalcázar</t>
  </si>
  <si>
    <t>Sinaloa</t>
  </si>
  <si>
    <t>Caborca</t>
  </si>
  <si>
    <t>Tenosique</t>
  </si>
  <si>
    <t>Jaumave</t>
  </si>
  <si>
    <t>Mazatecochco de José María Morelos</t>
  </si>
  <si>
    <t>Apazapan</t>
  </si>
  <si>
    <t>Chankom</t>
  </si>
  <si>
    <t>Guadalupe</t>
  </si>
  <si>
    <t>Monclova</t>
  </si>
  <si>
    <t>Coapilla</t>
  </si>
  <si>
    <t>Cusihuiriachi</t>
  </si>
  <si>
    <t>El Oro</t>
  </si>
  <si>
    <t>Jaral del Progreso</t>
  </si>
  <si>
    <t>Copala</t>
  </si>
  <si>
    <t>Chapulhuacán</t>
  </si>
  <si>
    <t>La Barca</t>
  </si>
  <si>
    <t>Calimaya</t>
  </si>
  <si>
    <t>Copándaro</t>
  </si>
  <si>
    <t>Temixco</t>
  </si>
  <si>
    <t>Tuxpan</t>
  </si>
  <si>
    <t>García</t>
  </si>
  <si>
    <t>Concepción Buenavista</t>
  </si>
  <si>
    <t>Atexcal</t>
  </si>
  <si>
    <t>Tolimán</t>
  </si>
  <si>
    <t>Huehuetlán</t>
  </si>
  <si>
    <t>Navolato</t>
  </si>
  <si>
    <t>Cajeme</t>
  </si>
  <si>
    <t>Contla de Juan Cuamatzi</t>
  </si>
  <si>
    <t>Chapab</t>
  </si>
  <si>
    <t>Huanusco</t>
  </si>
  <si>
    <t>Morelos</t>
  </si>
  <si>
    <t>Comitán de Domínguez</t>
  </si>
  <si>
    <t>Chihuahua</t>
  </si>
  <si>
    <t>Otáez</t>
  </si>
  <si>
    <t>Jerécuaro</t>
  </si>
  <si>
    <t>Copalillo</t>
  </si>
  <si>
    <t>Chilcuautla</t>
  </si>
  <si>
    <t>Bolaños</t>
  </si>
  <si>
    <t>Capulhuac</t>
  </si>
  <si>
    <t>Cotija</t>
  </si>
  <si>
    <t>Tepalcingo</t>
  </si>
  <si>
    <t>La Yesca</t>
  </si>
  <si>
    <t>San Pedro Garza García</t>
  </si>
  <si>
    <t>Concepción Pápalo</t>
  </si>
  <si>
    <t>Atlixco</t>
  </si>
  <si>
    <t>Lagunillas</t>
  </si>
  <si>
    <t>Cananea</t>
  </si>
  <si>
    <t>Llera</t>
  </si>
  <si>
    <t>Tepetitla de Lardizábal</t>
  </si>
  <si>
    <t>Astacinga</t>
  </si>
  <si>
    <t>Chemax</t>
  </si>
  <si>
    <t>Jalpa</t>
  </si>
  <si>
    <t>Múzquiz</t>
  </si>
  <si>
    <t>La Concordia</t>
  </si>
  <si>
    <t>Chínipas</t>
  </si>
  <si>
    <t>Pánuco de Coronado</t>
  </si>
  <si>
    <t>León</t>
  </si>
  <si>
    <t>Copanatoyac</t>
  </si>
  <si>
    <t>Eloxochitlán</t>
  </si>
  <si>
    <t>Cabo Corrientes</t>
  </si>
  <si>
    <t>Coacalco de Berriozábal</t>
  </si>
  <si>
    <t>Cuitzeo</t>
  </si>
  <si>
    <t>Tepoztlán</t>
  </si>
  <si>
    <t>Bahía de Banderas</t>
  </si>
  <si>
    <t>Gral. Bravo</t>
  </si>
  <si>
    <t>Constancia del Rosario</t>
  </si>
  <si>
    <t>Atoyatempan</t>
  </si>
  <si>
    <t>Matehuala</t>
  </si>
  <si>
    <t>Carbó</t>
  </si>
  <si>
    <t>Mainero</t>
  </si>
  <si>
    <t>Sanctórum de Lázaro Cárdenas</t>
  </si>
  <si>
    <t>Atlahuilco</t>
  </si>
  <si>
    <t>Chicxulub Pueblo</t>
  </si>
  <si>
    <t>Jerez</t>
  </si>
  <si>
    <t>Nadadores</t>
  </si>
  <si>
    <t>Copainalá</t>
  </si>
  <si>
    <t>Delicias</t>
  </si>
  <si>
    <t>Peñón Blanco</t>
  </si>
  <si>
    <t>Moroleón</t>
  </si>
  <si>
    <t>Coyuca de Benítez</t>
  </si>
  <si>
    <t>Casimiro Castillo</t>
  </si>
  <si>
    <t>Coatepec Harinas</t>
  </si>
  <si>
    <t>Charapan</t>
  </si>
  <si>
    <t>Tetecala</t>
  </si>
  <si>
    <t>Gral. Escobedo</t>
  </si>
  <si>
    <t>Cosolapa</t>
  </si>
  <si>
    <t>Atzala</t>
  </si>
  <si>
    <t>Mexquitic de Carmona</t>
  </si>
  <si>
    <t>La Colorada</t>
  </si>
  <si>
    <t>El Mante</t>
  </si>
  <si>
    <t>Nanacamilpa de Mariano Arista</t>
  </si>
  <si>
    <t>Chichimilá</t>
  </si>
  <si>
    <t>Jiménez del Teul</t>
  </si>
  <si>
    <t>Nava</t>
  </si>
  <si>
    <t>Chalchihuitán</t>
  </si>
  <si>
    <t>Dr. Belisario Domínguez</t>
  </si>
  <si>
    <t>Poanas</t>
  </si>
  <si>
    <t>Coyuca de Catalán</t>
  </si>
  <si>
    <t>Epazoyucan</t>
  </si>
  <si>
    <t>Cihuatlán</t>
  </si>
  <si>
    <t>Cocotitlán</t>
  </si>
  <si>
    <t>Charo</t>
  </si>
  <si>
    <t>Tetela del Volcán</t>
  </si>
  <si>
    <t>Gral. Terán</t>
  </si>
  <si>
    <t>Cosoltepec</t>
  </si>
  <si>
    <t>Atzitzihuacán</t>
  </si>
  <si>
    <t>Moctezuma</t>
  </si>
  <si>
    <t>Cucurpe</t>
  </si>
  <si>
    <t>Acuamanala de Miguel Hidalgo</t>
  </si>
  <si>
    <t>Atzacan</t>
  </si>
  <si>
    <t>Chikindzonot</t>
  </si>
  <si>
    <t>Juan Aldama</t>
  </si>
  <si>
    <t>Chamula</t>
  </si>
  <si>
    <t>Pueblo Nuevo</t>
  </si>
  <si>
    <t>Pénjamo</t>
  </si>
  <si>
    <t>Cuajinicuilapa</t>
  </si>
  <si>
    <t>Zapotlán el Grande</t>
  </si>
  <si>
    <t>Coyotepec</t>
  </si>
  <si>
    <t>Chavinda</t>
  </si>
  <si>
    <t>Tlalnepantla</t>
  </si>
  <si>
    <t>Gral. Treviño</t>
  </si>
  <si>
    <t>Cuilápam de Guerrero</t>
  </si>
  <si>
    <t>Atzitzintla</t>
  </si>
  <si>
    <t>Rayón</t>
  </si>
  <si>
    <t>Cumpas</t>
  </si>
  <si>
    <t>Méndez</t>
  </si>
  <si>
    <t>Natívitas</t>
  </si>
  <si>
    <t>Atzalan</t>
  </si>
  <si>
    <t>Chocholá</t>
  </si>
  <si>
    <t>Juchipila</t>
  </si>
  <si>
    <t>Parras</t>
  </si>
  <si>
    <t>Chanal</t>
  </si>
  <si>
    <t>Santa Isabel</t>
  </si>
  <si>
    <t>Rodeo</t>
  </si>
  <si>
    <t>Cualác</t>
  </si>
  <si>
    <t>Huasca de Ocampo</t>
  </si>
  <si>
    <t>Cuautitlán</t>
  </si>
  <si>
    <t>Cherán</t>
  </si>
  <si>
    <t>Tlaltizapán de Zapata</t>
  </si>
  <si>
    <t>Gral. Zaragoza</t>
  </si>
  <si>
    <t>Cuyamecalco Villa de Zaragoza</t>
  </si>
  <si>
    <t>Axutla</t>
  </si>
  <si>
    <t>Rioverde</t>
  </si>
  <si>
    <t>Divisaderos</t>
  </si>
  <si>
    <t>Mier</t>
  </si>
  <si>
    <t>Panotla</t>
  </si>
  <si>
    <t>Tlaltetela</t>
  </si>
  <si>
    <t>Chumayel</t>
  </si>
  <si>
    <t>Piedras Negras</t>
  </si>
  <si>
    <t>Chapultenango</t>
  </si>
  <si>
    <t>San Bernardo</t>
  </si>
  <si>
    <t>Purísima del Rincón</t>
  </si>
  <si>
    <t>Cuautepec</t>
  </si>
  <si>
    <t>Huautla</t>
  </si>
  <si>
    <t>Colotlán</t>
  </si>
  <si>
    <t>Chalco</t>
  </si>
  <si>
    <t>Chilchota</t>
  </si>
  <si>
    <t>Tlaquiltenango</t>
  </si>
  <si>
    <t>Gral. Zuazua</t>
  </si>
  <si>
    <t>Chahuites</t>
  </si>
  <si>
    <t>Ayotoxco de Guerrero</t>
  </si>
  <si>
    <t>Salinas</t>
  </si>
  <si>
    <t>Empalme</t>
  </si>
  <si>
    <t>Miguel Alemán</t>
  </si>
  <si>
    <t>San Pablo del Monte</t>
  </si>
  <si>
    <t>Ayahualulco</t>
  </si>
  <si>
    <t>Dzán</t>
  </si>
  <si>
    <t>Luis Moya</t>
  </si>
  <si>
    <t>Progreso</t>
  </si>
  <si>
    <t>Chenalhó</t>
  </si>
  <si>
    <t>Gran Morelos</t>
  </si>
  <si>
    <t>San Dimas</t>
  </si>
  <si>
    <t>Romita</t>
  </si>
  <si>
    <t>Cuetzala del Progreso</t>
  </si>
  <si>
    <t>Huazalingo</t>
  </si>
  <si>
    <t>Concepción de Buenos Aires</t>
  </si>
  <si>
    <t>Chapa de Mota</t>
  </si>
  <si>
    <t>Chinicuila</t>
  </si>
  <si>
    <t>Tlayacapan</t>
  </si>
  <si>
    <t>Chalcatongo de Hidalgo</t>
  </si>
  <si>
    <t>Calpan</t>
  </si>
  <si>
    <t>San Antonio</t>
  </si>
  <si>
    <t>Etchojoa</t>
  </si>
  <si>
    <t>Miquihuana</t>
  </si>
  <si>
    <t>Santa Cruz Tlaxcala</t>
  </si>
  <si>
    <t>Banderilla</t>
  </si>
  <si>
    <t>Dzemul</t>
  </si>
  <si>
    <t>Mazapil</t>
  </si>
  <si>
    <t>Ramos Arizpe</t>
  </si>
  <si>
    <t>Chiapa de Corzo</t>
  </si>
  <si>
    <t>Guachochi</t>
  </si>
  <si>
    <t>San Juan de Guadalupe</t>
  </si>
  <si>
    <t>Salamanca</t>
  </si>
  <si>
    <t>Cutzamala de Pinzón</t>
  </si>
  <si>
    <t>Huehuetla</t>
  </si>
  <si>
    <t>Cuautitlán de García Barragán</t>
  </si>
  <si>
    <t>Chapultepec</t>
  </si>
  <si>
    <t>Chucándiro</t>
  </si>
  <si>
    <t>Totolapan</t>
  </si>
  <si>
    <t>Los Herreras</t>
  </si>
  <si>
    <t>Chiquihuitlán de Benito Juárez</t>
  </si>
  <si>
    <t>Caltepec</t>
  </si>
  <si>
    <t>San Ciro de Acosta</t>
  </si>
  <si>
    <t>Fronteras</t>
  </si>
  <si>
    <t>Nuevo Laredo</t>
  </si>
  <si>
    <t>Tenancingo</t>
  </si>
  <si>
    <t>Dzidzantún</t>
  </si>
  <si>
    <t>Melchor Ocampo</t>
  </si>
  <si>
    <t>Sabinas</t>
  </si>
  <si>
    <t>Chiapilla</t>
  </si>
  <si>
    <t>Salvatierra</t>
  </si>
  <si>
    <t>Chilapa de Álvarez</t>
  </si>
  <si>
    <t>Huejutla de Reyes</t>
  </si>
  <si>
    <t>Chiautla</t>
  </si>
  <si>
    <t>Churintzio</t>
  </si>
  <si>
    <t>Xochitepec</t>
  </si>
  <si>
    <t>Higueras</t>
  </si>
  <si>
    <t>Heroica Ciudad de Ejutla de Crespo</t>
  </si>
  <si>
    <t>Camocuautla</t>
  </si>
  <si>
    <t>San Luis Potosí</t>
  </si>
  <si>
    <t>Granados</t>
  </si>
  <si>
    <t>Nuevo Morelos</t>
  </si>
  <si>
    <t>Teolocholco</t>
  </si>
  <si>
    <t>Boca del Río</t>
  </si>
  <si>
    <t>Dzilam de Bravo</t>
  </si>
  <si>
    <t>Mezquital del Oro</t>
  </si>
  <si>
    <t>Sacramento</t>
  </si>
  <si>
    <t>Chicoasén</t>
  </si>
  <si>
    <t>Guadalupe y Calvo</t>
  </si>
  <si>
    <t>San Luis del Cordero</t>
  </si>
  <si>
    <t>San Diego de la Unión</t>
  </si>
  <si>
    <t>Chilpancingo de los Bravo</t>
  </si>
  <si>
    <t>Huichapan</t>
  </si>
  <si>
    <t>Cuquío</t>
  </si>
  <si>
    <t>Chicoloapan</t>
  </si>
  <si>
    <t>Churumuco</t>
  </si>
  <si>
    <t>Yautepec</t>
  </si>
  <si>
    <t>Hualahuises</t>
  </si>
  <si>
    <t>Eloxochitlán de Flores Magón</t>
  </si>
  <si>
    <t>Caxhuacan</t>
  </si>
  <si>
    <t>San Martín Chalchicuautla</t>
  </si>
  <si>
    <t>Guaymas</t>
  </si>
  <si>
    <t>Tepeyanco</t>
  </si>
  <si>
    <t>Calcahualco</t>
  </si>
  <si>
    <t>Dzilam González</t>
  </si>
  <si>
    <t>Miguel Auza</t>
  </si>
  <si>
    <t>Saltillo</t>
  </si>
  <si>
    <t>Chicomuselo</t>
  </si>
  <si>
    <t>Guazapares</t>
  </si>
  <si>
    <t>San Pedro del Gallo</t>
  </si>
  <si>
    <t>San Felipe</t>
  </si>
  <si>
    <t>Florencio Villarreal</t>
  </si>
  <si>
    <t>Ixmiquilpan</t>
  </si>
  <si>
    <t>Chapala</t>
  </si>
  <si>
    <t>Chiconcuac</t>
  </si>
  <si>
    <t>Ecuandureo</t>
  </si>
  <si>
    <t>Yecapixtla</t>
  </si>
  <si>
    <t>Iturbide</t>
  </si>
  <si>
    <t>El Espinal</t>
  </si>
  <si>
    <t>Coatepec</t>
  </si>
  <si>
    <t>San Nicolás Tolentino</t>
  </si>
  <si>
    <t>Hermosillo</t>
  </si>
  <si>
    <t>Padilla</t>
  </si>
  <si>
    <t>Terrenate</t>
  </si>
  <si>
    <t>Camerino Z. Mendoza</t>
  </si>
  <si>
    <t>Dzitás</t>
  </si>
  <si>
    <t>Momax</t>
  </si>
  <si>
    <t>Tarifa 1b</t>
  </si>
  <si>
    <t>San Buenaventura</t>
  </si>
  <si>
    <t>Chilón</t>
  </si>
  <si>
    <t>Santa Clara</t>
  </si>
  <si>
    <t>San Francisco del Rincón</t>
  </si>
  <si>
    <t>General Canuto A. Neri</t>
  </si>
  <si>
    <t>Jacala de Ledezma</t>
  </si>
  <si>
    <t>Chimaltitán</t>
  </si>
  <si>
    <t>Chimalhuacán</t>
  </si>
  <si>
    <t>Epitacio Huerta</t>
  </si>
  <si>
    <t>Zacatepec</t>
  </si>
  <si>
    <t>Tamazulápam del Espíritu Santo</t>
  </si>
  <si>
    <t>Coatzingo</t>
  </si>
  <si>
    <t>Santa Catarina</t>
  </si>
  <si>
    <t>Huachinera</t>
  </si>
  <si>
    <t>Palmillas</t>
  </si>
  <si>
    <t>Tetla de la Solidaridad</t>
  </si>
  <si>
    <t>Carrillo Puerto</t>
  </si>
  <si>
    <t>Dzoncauich</t>
  </si>
  <si>
    <t>Monte Escobedo</t>
  </si>
  <si>
    <t>San Juan de Sabinas</t>
  </si>
  <si>
    <t>Escuintla</t>
  </si>
  <si>
    <t>Hidalgo del Parral</t>
  </si>
  <si>
    <t>Santiago Papasquiaro</t>
  </si>
  <si>
    <t>San José Iturbide</t>
  </si>
  <si>
    <t>General Heliodoro Castillo</t>
  </si>
  <si>
    <t>Jaltocán</t>
  </si>
  <si>
    <t>Chiquilistlán</t>
  </si>
  <si>
    <t>Donato Guerra</t>
  </si>
  <si>
    <t>Erongarícuaro</t>
  </si>
  <si>
    <t>Zacualpan</t>
  </si>
  <si>
    <t>Lampazos de Naranjo</t>
  </si>
  <si>
    <t>Fresnillo de Trujano</t>
  </si>
  <si>
    <t>Cohetzala</t>
  </si>
  <si>
    <t>Santa María del Río</t>
  </si>
  <si>
    <t>Huásabas</t>
  </si>
  <si>
    <t>Reynosa</t>
  </si>
  <si>
    <t>Tetlatlahuca</t>
  </si>
  <si>
    <t>Catemaco</t>
  </si>
  <si>
    <t>Espita</t>
  </si>
  <si>
    <t>San Pedro</t>
  </si>
  <si>
    <t>Francisco León</t>
  </si>
  <si>
    <t>Huejotitán</t>
  </si>
  <si>
    <t>Súchil</t>
  </si>
  <si>
    <t>San Luis de la Paz</t>
  </si>
  <si>
    <t>Huamuxtitlán</t>
  </si>
  <si>
    <t>Juárez Hidalgo</t>
  </si>
  <si>
    <t>Degollado</t>
  </si>
  <si>
    <t>Ecatepec de Morelos</t>
  </si>
  <si>
    <t>Gabriel Zamora</t>
  </si>
  <si>
    <t>Temoac</t>
  </si>
  <si>
    <t>Linares</t>
  </si>
  <si>
    <t>Guadalupe Etla</t>
  </si>
  <si>
    <t>Cohuecan</t>
  </si>
  <si>
    <t>Santo Domingo</t>
  </si>
  <si>
    <t>Huatabampo</t>
  </si>
  <si>
    <t>Río Bravo</t>
  </si>
  <si>
    <t>Tlaxcala</t>
  </si>
  <si>
    <t>Cazones de Herrera</t>
  </si>
  <si>
    <t>Halachó</t>
  </si>
  <si>
    <t>Moyahua de Estrada</t>
  </si>
  <si>
    <t>Sierra Mojada</t>
  </si>
  <si>
    <t>Frontera Comalapa</t>
  </si>
  <si>
    <t>Ignacio Zaragoza</t>
  </si>
  <si>
    <t>Tamazula</t>
  </si>
  <si>
    <t>Huitzuco de los Figueroa</t>
  </si>
  <si>
    <t>Lolotla</t>
  </si>
  <si>
    <t>Ejutla</t>
  </si>
  <si>
    <t>Ecatzingo</t>
  </si>
  <si>
    <t>Marín</t>
  </si>
  <si>
    <t>Guadalupe de Ramírez</t>
  </si>
  <si>
    <t>Coronango</t>
  </si>
  <si>
    <t>San Vicente Tancuayalab</t>
  </si>
  <si>
    <t>Huépac</t>
  </si>
  <si>
    <t>San Carlos</t>
  </si>
  <si>
    <t>Tlaxco</t>
  </si>
  <si>
    <t>Cerro Azul</t>
  </si>
  <si>
    <t>Hocabá</t>
  </si>
  <si>
    <t>Nochistlán de Mejía</t>
  </si>
  <si>
    <t>Torreón</t>
  </si>
  <si>
    <t>Frontera Hidalgo</t>
  </si>
  <si>
    <t>Janos</t>
  </si>
  <si>
    <t>Tepehuanes</t>
  </si>
  <si>
    <t>Santa Cruz de Juventino Rosas</t>
  </si>
  <si>
    <t>Iguala de la Independencia</t>
  </si>
  <si>
    <t>Metepec</t>
  </si>
  <si>
    <t>Encarnación de Díaz</t>
  </si>
  <si>
    <t>Huehuetoca</t>
  </si>
  <si>
    <t>La Huacana</t>
  </si>
  <si>
    <t>Guelatao de Juárez</t>
  </si>
  <si>
    <t>Soledad de Graciano Sánchez</t>
  </si>
  <si>
    <t>Imuris</t>
  </si>
  <si>
    <t>San Fernando</t>
  </si>
  <si>
    <t>Tocatlán</t>
  </si>
  <si>
    <t>Citlaltépetl</t>
  </si>
  <si>
    <t>Hoctún</t>
  </si>
  <si>
    <t>Noria de Ángeles</t>
  </si>
  <si>
    <t>C</t>
  </si>
  <si>
    <t>No aplica</t>
  </si>
  <si>
    <t>Viesca</t>
  </si>
  <si>
    <t>La Grandeza</t>
  </si>
  <si>
    <t>Tlahualilo</t>
  </si>
  <si>
    <t>Santiago Maravatío</t>
  </si>
  <si>
    <t>Igualapa</t>
  </si>
  <si>
    <t>San Agustín Metzquititlán</t>
  </si>
  <si>
    <t>Etzatlán</t>
  </si>
  <si>
    <t>Hueypoxtla</t>
  </si>
  <si>
    <t>Huandacareo</t>
  </si>
  <si>
    <t>Mier y Noriega</t>
  </si>
  <si>
    <t>Guevea de Humboldt</t>
  </si>
  <si>
    <t>Coyomeapan</t>
  </si>
  <si>
    <t>Tamasopo</t>
  </si>
  <si>
    <t>Magdalena</t>
  </si>
  <si>
    <t>San Nicolás</t>
  </si>
  <si>
    <t>Totolac</t>
  </si>
  <si>
    <t>Coacoatzintla</t>
  </si>
  <si>
    <t>Homún</t>
  </si>
  <si>
    <t>Ojocaliente</t>
  </si>
  <si>
    <t>Villa Unión</t>
  </si>
  <si>
    <t>Huehuetán</t>
  </si>
  <si>
    <t>Topia</t>
  </si>
  <si>
    <t>Silao</t>
  </si>
  <si>
    <t>Ixcateopan de Cuauhtémoc</t>
  </si>
  <si>
    <t>Metztitlán</t>
  </si>
  <si>
    <t>El Grullo</t>
  </si>
  <si>
    <t>Huixquilucan</t>
  </si>
  <si>
    <t>Huaniqueo</t>
  </si>
  <si>
    <t>Mina</t>
  </si>
  <si>
    <t>Mesones Hidalgo</t>
  </si>
  <si>
    <t>Tamazunchale</t>
  </si>
  <si>
    <t>Mazatán</t>
  </si>
  <si>
    <t>Soto la Marina</t>
  </si>
  <si>
    <t>Ziltlaltépec de Trinidad Sánchez Santos</t>
  </si>
  <si>
    <t>Coahuitlán</t>
  </si>
  <si>
    <t>Huhí</t>
  </si>
  <si>
    <t>Pánuco</t>
  </si>
  <si>
    <t>Zaragoza</t>
  </si>
  <si>
    <t>Huixtán</t>
  </si>
  <si>
    <t>Julimes</t>
  </si>
  <si>
    <t>Vicente Guerrero</t>
  </si>
  <si>
    <t>Tarandacuao</t>
  </si>
  <si>
    <t>Zihuatanejo de Azueta</t>
  </si>
  <si>
    <t>Mineral del Chico</t>
  </si>
  <si>
    <t>Guachinango</t>
  </si>
  <si>
    <t>Isidro Fabela</t>
  </si>
  <si>
    <t>Huetamo</t>
  </si>
  <si>
    <t>Montemorelos</t>
  </si>
  <si>
    <t>Villa Hidalgo</t>
  </si>
  <si>
    <t>Cuapiaxtla de Madero</t>
  </si>
  <si>
    <t>Tampacán</t>
  </si>
  <si>
    <t>Tampico</t>
  </si>
  <si>
    <t>Tzompantepec</t>
  </si>
  <si>
    <t>Hunucmá</t>
  </si>
  <si>
    <t>Pinos</t>
  </si>
  <si>
    <r>
      <rPr>
        <b val="1"/>
        <sz val="8"/>
        <color indexed="8"/>
        <rFont val="Times New Roman"/>
      </rPr>
      <t>AGUASCALIENTES</t>
    </r>
  </si>
  <si>
    <t>S</t>
  </si>
  <si>
    <t>Huitiupán</t>
  </si>
  <si>
    <t>López</t>
  </si>
  <si>
    <t>Nuevo Ideal</t>
  </si>
  <si>
    <t>Tarimoro</t>
  </si>
  <si>
    <t>Juan R. Escudero</t>
  </si>
  <si>
    <t>Mineral del Monte</t>
  </si>
  <si>
    <t>Guadalajara</t>
  </si>
  <si>
    <t>Ixtapaluca</t>
  </si>
  <si>
    <t>Huiramba</t>
  </si>
  <si>
    <t>Monterrey</t>
  </si>
  <si>
    <t>Heroica Ciudad de Huajuapan de León</t>
  </si>
  <si>
    <t>Cuautempan</t>
  </si>
  <si>
    <t>Tampamolón Corona</t>
  </si>
  <si>
    <t>Naco</t>
  </si>
  <si>
    <t>Tula</t>
  </si>
  <si>
    <t>Xaloztoc</t>
  </si>
  <si>
    <t>Coatzacoalcos</t>
  </si>
  <si>
    <t>Ixil</t>
  </si>
  <si>
    <t>Río Grande</t>
  </si>
  <si>
    <r>
      <rPr>
        <b val="1"/>
        <sz val="8"/>
        <color indexed="8"/>
        <rFont val="Times New Roman"/>
      </rPr>
      <t>BAJA CALIFORNIA</t>
    </r>
  </si>
  <si>
    <t>BC</t>
  </si>
  <si>
    <t>Huixtla</t>
  </si>
  <si>
    <t>Madera</t>
  </si>
  <si>
    <t>Tierra Blanca</t>
  </si>
  <si>
    <t>Leonardo Bravo</t>
  </si>
  <si>
    <t>La Misión</t>
  </si>
  <si>
    <t>Hostotipaquillo</t>
  </si>
  <si>
    <t>Ixtapan de la Sal</t>
  </si>
  <si>
    <t>Indaparapeo</t>
  </si>
  <si>
    <t>Parás</t>
  </si>
  <si>
    <t>Huautepec</t>
  </si>
  <si>
    <t>Cuautinchán</t>
  </si>
  <si>
    <t>Tamuín</t>
  </si>
  <si>
    <t>Nácori Chico</t>
  </si>
  <si>
    <t>Valle Hermoso</t>
  </si>
  <si>
    <t>Xaltocan</t>
  </si>
  <si>
    <t>Coatzintla</t>
  </si>
  <si>
    <t>Izamal</t>
  </si>
  <si>
    <t>Sain Alto</t>
  </si>
  <si>
    <r>
      <rPr>
        <b val="1"/>
        <sz val="8"/>
        <color indexed="8"/>
        <rFont val="Times New Roman"/>
      </rPr>
      <t>BAJA CALIFORNIA SUR</t>
    </r>
  </si>
  <si>
    <t>BCS</t>
  </si>
  <si>
    <t>La Independencia</t>
  </si>
  <si>
    <t>Maguarichi</t>
  </si>
  <si>
    <t>Uriangato</t>
  </si>
  <si>
    <t>Malinaltepec</t>
  </si>
  <si>
    <t>Mixquiahuala de Juárez</t>
  </si>
  <si>
    <t>Huejúcar</t>
  </si>
  <si>
    <t>Ixtapan del Oro</t>
  </si>
  <si>
    <t>Irimbo</t>
  </si>
  <si>
    <t>Pesquería</t>
  </si>
  <si>
    <t>Huautla de Jiménez</t>
  </si>
  <si>
    <t>Cuautlancingo</t>
  </si>
  <si>
    <t>Tanlajás</t>
  </si>
  <si>
    <t>Nacozari de García</t>
  </si>
  <si>
    <t>Victoria</t>
  </si>
  <si>
    <t>Papalotla de Xicohténcatl</t>
  </si>
  <si>
    <t>Coetzala</t>
  </si>
  <si>
    <t>Kanasín</t>
  </si>
  <si>
    <t>El Salvador</t>
  </si>
  <si>
    <r>
      <rPr>
        <b val="1"/>
        <sz val="8"/>
        <color indexed="8"/>
        <rFont val="Times New Roman"/>
      </rPr>
      <t>CAMPECHE</t>
    </r>
  </si>
  <si>
    <t>PE</t>
  </si>
  <si>
    <t>Ixhuatán</t>
  </si>
  <si>
    <t>Manuel Benavides</t>
  </si>
  <si>
    <t>Valle de Santiago</t>
  </si>
  <si>
    <t>Mártir de Cuilapan</t>
  </si>
  <si>
    <t>Molango de Escamilla</t>
  </si>
  <si>
    <t>Huejuquilla el Alto</t>
  </si>
  <si>
    <t>Ixtlahuaca</t>
  </si>
  <si>
    <t>Ixtlán</t>
  </si>
  <si>
    <t>Los Ramones</t>
  </si>
  <si>
    <t>Ixtlán de Juárez</t>
  </si>
  <si>
    <t>Cuayuca de Andrade</t>
  </si>
  <si>
    <t>Tanquián de Escobedo</t>
  </si>
  <si>
    <t>Navojoa</t>
  </si>
  <si>
    <t>Villagrán</t>
  </si>
  <si>
    <t>Xicohtzinco</t>
  </si>
  <si>
    <t>Colipa</t>
  </si>
  <si>
    <t>Kantunil</t>
  </si>
  <si>
    <t>Sombrerete</t>
  </si>
  <si>
    <r>
      <rPr>
        <b val="1"/>
        <sz val="8"/>
        <color indexed="8"/>
        <rFont val="Times New Roman"/>
      </rPr>
      <t>COAHUILA</t>
    </r>
  </si>
  <si>
    <t>NE</t>
  </si>
  <si>
    <t>N</t>
  </si>
  <si>
    <t>Ixtacomitán</t>
  </si>
  <si>
    <t>Matachí</t>
  </si>
  <si>
    <t>Metlatónoc</t>
  </si>
  <si>
    <t>Nicolás Flores</t>
  </si>
  <si>
    <t>La Huerta</t>
  </si>
  <si>
    <t>Xalatlaco</t>
  </si>
  <si>
    <t>Jacona</t>
  </si>
  <si>
    <t>Rayones</t>
  </si>
  <si>
    <t>Heroica Ciudad de Juchitán de Zaragoza</t>
  </si>
  <si>
    <t>Cuetzalan del Progreso</t>
  </si>
  <si>
    <t>Tierra Nueva</t>
  </si>
  <si>
    <t>Nogales</t>
  </si>
  <si>
    <t>Xicoténcatl</t>
  </si>
  <si>
    <t>Yauhquemehcan</t>
  </si>
  <si>
    <t>Comapa</t>
  </si>
  <si>
    <t>Kaua</t>
  </si>
  <si>
    <t>Susticacán</t>
  </si>
  <si>
    <r>
      <rPr>
        <b val="1"/>
        <sz val="8"/>
        <color indexed="8"/>
        <rFont val="Times New Roman"/>
      </rPr>
      <t>COLIMA</t>
    </r>
  </si>
  <si>
    <t>Ixtapa</t>
  </si>
  <si>
    <t>Mochitlán</t>
  </si>
  <si>
    <t>Nopala de Villagrán</t>
  </si>
  <si>
    <t>Ixtlahuacán de los Membrillos</t>
  </si>
  <si>
    <t>Jaltenco</t>
  </si>
  <si>
    <t>Sabinas Hidalgo</t>
  </si>
  <si>
    <t>Loma Bonita</t>
  </si>
  <si>
    <t>Cuyoaco</t>
  </si>
  <si>
    <t>Vanegas</t>
  </si>
  <si>
    <t>Onavas</t>
  </si>
  <si>
    <t>Zacatelco</t>
  </si>
  <si>
    <t>Córdoba</t>
  </si>
  <si>
    <t>Kinchil</t>
  </si>
  <si>
    <t>Tabasco</t>
  </si>
  <si>
    <r>
      <rPr>
        <b val="1"/>
        <sz val="8"/>
        <color indexed="8"/>
        <rFont val="Times New Roman"/>
      </rPr>
      <t>CHIAPAS</t>
    </r>
  </si>
  <si>
    <t>Ixtapangajoya</t>
  </si>
  <si>
    <t>Meoqui</t>
  </si>
  <si>
    <t>Xichú</t>
  </si>
  <si>
    <t>Olinalá</t>
  </si>
  <si>
    <t>Omitlán de Juárez</t>
  </si>
  <si>
    <t>Ixtlahuacán del Río</t>
  </si>
  <si>
    <t>Jilotepec</t>
  </si>
  <si>
    <t>Jiquilpan</t>
  </si>
  <si>
    <t>Salinas Victoria</t>
  </si>
  <si>
    <t>Magdalena Apasco</t>
  </si>
  <si>
    <t>Chalchicomula de Sesma</t>
  </si>
  <si>
    <t>Venado</t>
  </si>
  <si>
    <t>Opodepe</t>
  </si>
  <si>
    <t>Cosamaloapan de Carpio</t>
  </si>
  <si>
    <t>Kopomá</t>
  </si>
  <si>
    <t>Tepechitlán</t>
  </si>
  <si>
    <r>
      <rPr>
        <b val="1"/>
        <sz val="8"/>
        <color indexed="8"/>
        <rFont val="Times New Roman"/>
      </rPr>
      <t>CHIHUAHUA</t>
    </r>
  </si>
  <si>
    <t>Jiquipilas</t>
  </si>
  <si>
    <t>Yuriria</t>
  </si>
  <si>
    <t>Ometepec</t>
  </si>
  <si>
    <t>San Felipe Orizatlán</t>
  </si>
  <si>
    <t>Jalostotitlán</t>
  </si>
  <si>
    <t>Jilotzingo</t>
  </si>
  <si>
    <t>San Nicolás de los Garza</t>
  </si>
  <si>
    <t>Magdalena Jaltepec</t>
  </si>
  <si>
    <t>Chapulco</t>
  </si>
  <si>
    <t>Villa de Arriaga</t>
  </si>
  <si>
    <t>Oquitoa</t>
  </si>
  <si>
    <t>Cosautlán de Carvajal</t>
  </si>
  <si>
    <t>Mama</t>
  </si>
  <si>
    <t>Tepetongo</t>
  </si>
  <si>
    <r>
      <rPr>
        <b val="1"/>
        <sz val="8"/>
        <color indexed="8"/>
        <rFont val="Times New Roman"/>
      </rPr>
      <t>DURANGO</t>
    </r>
  </si>
  <si>
    <t>Jitotol</t>
  </si>
  <si>
    <t>Moris</t>
  </si>
  <si>
    <t>Pedro Ascencio Alquisiras</t>
  </si>
  <si>
    <t>Pacula</t>
  </si>
  <si>
    <t>Jamay</t>
  </si>
  <si>
    <t>Jiquipilco</t>
  </si>
  <si>
    <t>Jungapeo</t>
  </si>
  <si>
    <t>Santa Magdalena Jicotlán</t>
  </si>
  <si>
    <t>Villa de Guadalupe</t>
  </si>
  <si>
    <t>Pitiquito</t>
  </si>
  <si>
    <t>Coscomatepec</t>
  </si>
  <si>
    <t>Maní</t>
  </si>
  <si>
    <t>Teúl de González Ortega</t>
  </si>
  <si>
    <r>
      <rPr>
        <b val="1"/>
        <sz val="8"/>
        <color indexed="8"/>
        <rFont val="Times New Roman"/>
      </rPr>
      <t>DISTRITO FEDERAL</t>
    </r>
  </si>
  <si>
    <t>Namiquipa</t>
  </si>
  <si>
    <t>Petatlán</t>
  </si>
  <si>
    <t>Pachuca de Soto</t>
  </si>
  <si>
    <t>Jocotitlán</t>
  </si>
  <si>
    <t>Magdalena Mixtepec</t>
  </si>
  <si>
    <t>Chiautzingo</t>
  </si>
  <si>
    <t>Villa de la Paz</t>
  </si>
  <si>
    <t>Puerto Peñasco</t>
  </si>
  <si>
    <t>La Magdalena Tlaltelulco</t>
  </si>
  <si>
    <t>Cosoleacaque</t>
  </si>
  <si>
    <t>Maxcanú</t>
  </si>
  <si>
    <t>Tlaltenango de Sánchez Román</t>
  </si>
  <si>
    <r>
      <rPr>
        <b val="1"/>
        <sz val="8"/>
        <color indexed="8"/>
        <rFont val="Times New Roman"/>
      </rPr>
      <t>GUANAJUATO</t>
    </r>
  </si>
  <si>
    <t>Larráinzar</t>
  </si>
  <si>
    <t>Nonoava</t>
  </si>
  <si>
    <t>Pilcaya</t>
  </si>
  <si>
    <t>Pisaflores</t>
  </si>
  <si>
    <t>Jilotlán de los Dolores</t>
  </si>
  <si>
    <t>Joquicingo</t>
  </si>
  <si>
    <t>Madero</t>
  </si>
  <si>
    <t>Santiago</t>
  </si>
  <si>
    <t>Magdalena Ocotlán</t>
  </si>
  <si>
    <t>Chiconcuautla</t>
  </si>
  <si>
    <t>Villa de Ramos</t>
  </si>
  <si>
    <t>Quiriego</t>
  </si>
  <si>
    <t>San Damián Texóloc</t>
  </si>
  <si>
    <t>Cotaxtla</t>
  </si>
  <si>
    <t>Mayapán</t>
  </si>
  <si>
    <t>Valparaíso</t>
  </si>
  <si>
    <r>
      <rPr>
        <b val="1"/>
        <sz val="8"/>
        <color indexed="8"/>
        <rFont val="Times New Roman"/>
      </rPr>
      <t>GUERRERO</t>
    </r>
  </si>
  <si>
    <t>La Libertad</t>
  </si>
  <si>
    <t>Nuevo Casas Grandes</t>
  </si>
  <si>
    <t>Pungarabato</t>
  </si>
  <si>
    <t>Progreso de Obregón</t>
  </si>
  <si>
    <t>Jocotepec</t>
  </si>
  <si>
    <t>Juchitepec</t>
  </si>
  <si>
    <t>Maravatío</t>
  </si>
  <si>
    <t>Vallecillo</t>
  </si>
  <si>
    <t>Magdalena Peñasco</t>
  </si>
  <si>
    <t>Chichiquila</t>
  </si>
  <si>
    <t>Villa de Reyes</t>
  </si>
  <si>
    <t>San Francisco Tetlanohcan</t>
  </si>
  <si>
    <t>Coxquihui</t>
  </si>
  <si>
    <t>Mérida</t>
  </si>
  <si>
    <t>Vetagrande</t>
  </si>
  <si>
    <r>
      <rPr>
        <b val="1"/>
        <sz val="8"/>
        <color indexed="8"/>
        <rFont val="Times New Roman"/>
      </rPr>
      <t>HIDALGO</t>
    </r>
  </si>
  <si>
    <t>Mapastepec</t>
  </si>
  <si>
    <t>Quechultenango</t>
  </si>
  <si>
    <t>Mineral de la Reforma</t>
  </si>
  <si>
    <t>Juanacatlán</t>
  </si>
  <si>
    <t>Lerma</t>
  </si>
  <si>
    <t>Marcos Castellanos</t>
  </si>
  <si>
    <t>Villaldama</t>
  </si>
  <si>
    <t>Magdalena Teitipac</t>
  </si>
  <si>
    <t>Chietla</t>
  </si>
  <si>
    <t>San Jerónimo Zacualpan</t>
  </si>
  <si>
    <t>Coyutla</t>
  </si>
  <si>
    <t>Mocochá</t>
  </si>
  <si>
    <t>Villa de Cos</t>
  </si>
  <si>
    <r>
      <rPr>
        <b val="1"/>
        <sz val="8"/>
        <color indexed="8"/>
        <rFont val="Times New Roman"/>
      </rPr>
      <t>JALISCO</t>
    </r>
  </si>
  <si>
    <t>Las Margaritas</t>
  </si>
  <si>
    <t>Ojinaga</t>
  </si>
  <si>
    <t>San Luis Acatlán</t>
  </si>
  <si>
    <t>San Agustín Tlaxiaca</t>
  </si>
  <si>
    <t>Juchitlán</t>
  </si>
  <si>
    <t>Malinalco</t>
  </si>
  <si>
    <t>Magdalena Tequisistlán</t>
  </si>
  <si>
    <t>Chigmecatitlán</t>
  </si>
  <si>
    <t>Villa Juárez</t>
  </si>
  <si>
    <t>Sahuaripa</t>
  </si>
  <si>
    <t>San José Teacalco</t>
  </si>
  <si>
    <t>Cuichapa</t>
  </si>
  <si>
    <t>Motul</t>
  </si>
  <si>
    <t>Villa García</t>
  </si>
  <si>
    <r>
      <rPr>
        <b val="1"/>
        <sz val="8"/>
        <color indexed="8"/>
        <rFont val="Times New Roman"/>
      </rPr>
      <t>ESTADO DE MEXICO</t>
    </r>
  </si>
  <si>
    <t>Mazapa de Madero</t>
  </si>
  <si>
    <t>Praxedis G. Guerrero</t>
  </si>
  <si>
    <t>San Marcos</t>
  </si>
  <si>
    <t>San Bartolo Tutotepec</t>
  </si>
  <si>
    <t>Lagos de Moreno</t>
  </si>
  <si>
    <t>Morelia</t>
  </si>
  <si>
    <t>Magdalena Tlacotepec</t>
  </si>
  <si>
    <t>Chignahuapan</t>
  </si>
  <si>
    <t>Axtla de Terrazas</t>
  </si>
  <si>
    <t>San Felipe de Jesús</t>
  </si>
  <si>
    <t>San Juan Huactzinco</t>
  </si>
  <si>
    <t>Cuitláhuac</t>
  </si>
  <si>
    <t>Muna</t>
  </si>
  <si>
    <t>Villa González Ortega</t>
  </si>
  <si>
    <r>
      <rPr>
        <b val="1"/>
        <sz val="8"/>
        <color indexed="8"/>
        <rFont val="Times New Roman"/>
      </rPr>
      <t>MICHOACAN</t>
    </r>
  </si>
  <si>
    <t>Riva Palacio</t>
  </si>
  <si>
    <t>San Miguel Totolapan</t>
  </si>
  <si>
    <t>San Salvador</t>
  </si>
  <si>
    <t>El Limón</t>
  </si>
  <si>
    <t>Magdalena Zahuatlán</t>
  </si>
  <si>
    <t>Chignautla</t>
  </si>
  <si>
    <t>Xilitla</t>
  </si>
  <si>
    <t>San Javier</t>
  </si>
  <si>
    <t>San Lorenzo Axocomanitla</t>
  </si>
  <si>
    <t>Chacaltianguis</t>
  </si>
  <si>
    <t>Muxupip</t>
  </si>
  <si>
    <r>
      <rPr>
        <b val="1"/>
        <sz val="8"/>
        <color indexed="8"/>
        <rFont val="Times New Roman"/>
      </rPr>
      <t>MORELOS</t>
    </r>
  </si>
  <si>
    <t>Metapa</t>
  </si>
  <si>
    <t>Rosales</t>
  </si>
  <si>
    <t>Taxco de Alarcón</t>
  </si>
  <si>
    <t>Santiago de Anaya</t>
  </si>
  <si>
    <t>Mexicaltzingo</t>
  </si>
  <si>
    <t>Múgica</t>
  </si>
  <si>
    <t>Mariscala de Juárez</t>
  </si>
  <si>
    <t>Chila</t>
  </si>
  <si>
    <t>San Luis Río Colorado</t>
  </si>
  <si>
    <t>San Lucas Tecopilco</t>
  </si>
  <si>
    <t>Chalma</t>
  </si>
  <si>
    <t>Opichén</t>
  </si>
  <si>
    <t>Villanueva</t>
  </si>
  <si>
    <r>
      <rPr>
        <b val="1"/>
        <sz val="8"/>
        <color indexed="8"/>
        <rFont val="Times New Roman"/>
      </rPr>
      <t>NAYARIT</t>
    </r>
  </si>
  <si>
    <t>Mitontic</t>
  </si>
  <si>
    <t>Tecoanapa</t>
  </si>
  <si>
    <t>Santiago Tulantepec de Lugo Guerrero</t>
  </si>
  <si>
    <t>Nahuatzen</t>
  </si>
  <si>
    <t>Mártires de Tacubaya</t>
  </si>
  <si>
    <t>Chila de la Sal</t>
  </si>
  <si>
    <t>Villa de Arista</t>
  </si>
  <si>
    <t>San Miguel de Horcasitas</t>
  </si>
  <si>
    <t>Santa Ana Nopalucan</t>
  </si>
  <si>
    <t>Chiconamel</t>
  </si>
  <si>
    <t>Oxkutzcab</t>
  </si>
  <si>
    <t>Zacatecas</t>
  </si>
  <si>
    <r>
      <rPr>
        <b val="1"/>
        <sz val="8"/>
        <color indexed="8"/>
        <rFont val="Times New Roman"/>
      </rPr>
      <t>NUEVO LEON</t>
    </r>
  </si>
  <si>
    <t>Motozintla</t>
  </si>
  <si>
    <t>San Francisco de Borja</t>
  </si>
  <si>
    <t>Técpan de Galeana</t>
  </si>
  <si>
    <t>Singuilucan</t>
  </si>
  <si>
    <t>La Manzanilla de la Paz</t>
  </si>
  <si>
    <t>Naucalpan de Juárez</t>
  </si>
  <si>
    <t>Nocupétaro</t>
  </si>
  <si>
    <t>Matías Romero Avendaño</t>
  </si>
  <si>
    <t>Honey</t>
  </si>
  <si>
    <t>Matlapa</t>
  </si>
  <si>
    <t>San Pedro de la Cueva</t>
  </si>
  <si>
    <t>Santa Apolonia Teacalco</t>
  </si>
  <si>
    <t>Chiconquiaco</t>
  </si>
  <si>
    <t>Panabá</t>
  </si>
  <si>
    <t>Trancoso</t>
  </si>
  <si>
    <r>
      <rPr>
        <b val="1"/>
        <sz val="8"/>
        <color indexed="8"/>
        <rFont val="Times New Roman"/>
      </rPr>
      <t>OAXACA</t>
    </r>
  </si>
  <si>
    <t>Nicolás Ruíz</t>
  </si>
  <si>
    <t>San Francisco de Conchos</t>
  </si>
  <si>
    <t>Teloloapan</t>
  </si>
  <si>
    <t>Tasquillo</t>
  </si>
  <si>
    <t>Mascota</t>
  </si>
  <si>
    <t>Nezahualcóyotl</t>
  </si>
  <si>
    <t>Nuevo Parangaricutiro</t>
  </si>
  <si>
    <t>Mazatlán Villa de Flores</t>
  </si>
  <si>
    <t>Chilchotla</t>
  </si>
  <si>
    <t>El Naranjo</t>
  </si>
  <si>
    <t>Santa Ana</t>
  </si>
  <si>
    <t>Santa Catarina Ayometla</t>
  </si>
  <si>
    <t>Chicontepec</t>
  </si>
  <si>
    <t>Peto</t>
  </si>
  <si>
    <t>Santa María de la Paz</t>
  </si>
  <si>
    <r>
      <rPr>
        <b val="1"/>
        <sz val="8"/>
        <color indexed="8"/>
        <rFont val="Times New Roman"/>
      </rPr>
      <t>PUEBLA</t>
    </r>
  </si>
  <si>
    <t>Ocosingo</t>
  </si>
  <si>
    <t>San Francisco del Oro</t>
  </si>
  <si>
    <t>Tepecoacuilco de Trujano</t>
  </si>
  <si>
    <t>Tecozautla</t>
  </si>
  <si>
    <t>Mazamitla</t>
  </si>
  <si>
    <t>Nextlalpan</t>
  </si>
  <si>
    <t>Nuevo Urecho</t>
  </si>
  <si>
    <t>Miahuatlán de Porfirio Díaz</t>
  </si>
  <si>
    <t>Chinantla</t>
  </si>
  <si>
    <t>Santa Cruz</t>
  </si>
  <si>
    <t>Santa Cruz Quilehtla</t>
  </si>
  <si>
    <t>Chinameca</t>
  </si>
  <si>
    <r>
      <rPr>
        <b val="1"/>
        <sz val="8"/>
        <color indexed="8"/>
        <rFont val="Times New Roman"/>
      </rPr>
      <t>QUERETARO</t>
    </r>
  </si>
  <si>
    <t>Ocotepec</t>
  </si>
  <si>
    <t>Santa Bárbara</t>
  </si>
  <si>
    <t>Tetipac</t>
  </si>
  <si>
    <t>Tenango de Doria</t>
  </si>
  <si>
    <t>Mexticacán</t>
  </si>
  <si>
    <t>Nicolás Romero</t>
  </si>
  <si>
    <t>Numarán</t>
  </si>
  <si>
    <t>Mixistlán de la Reforma</t>
  </si>
  <si>
    <t>Domingo Arenas</t>
  </si>
  <si>
    <t>Sáric</t>
  </si>
  <si>
    <t>Santa Isabel Xiloxoxtla</t>
  </si>
  <si>
    <t>Chinampa de Gorostiza</t>
  </si>
  <si>
    <t>Quintana Roo</t>
  </si>
  <si>
    <r>
      <rPr>
        <b val="1"/>
        <sz val="8"/>
        <color indexed="8"/>
        <rFont val="Times New Roman"/>
      </rPr>
      <t>QUINTANA ROO</t>
    </r>
  </si>
  <si>
    <t>Ocozocoautla de Espinosa</t>
  </si>
  <si>
    <t>Satevó</t>
  </si>
  <si>
    <t>Tixtla de Guerrero</t>
  </si>
  <si>
    <t>Tepeapulco</t>
  </si>
  <si>
    <t>Mezquitic</t>
  </si>
  <si>
    <t>Nopaltepec</t>
  </si>
  <si>
    <t>Monjas</t>
  </si>
  <si>
    <t>Soyopa</t>
  </si>
  <si>
    <t>Las Choapas</t>
  </si>
  <si>
    <t>Río Lagartos</t>
  </si>
  <si>
    <r>
      <rPr>
        <b val="1"/>
        <sz val="8"/>
        <color indexed="8"/>
        <rFont val="Times New Roman"/>
      </rPr>
      <t>SAN LUIS POTOSI</t>
    </r>
  </si>
  <si>
    <t>Ostuacán</t>
  </si>
  <si>
    <t>Saucillo</t>
  </si>
  <si>
    <t>Tlacoachistlahuaca</t>
  </si>
  <si>
    <t>Tepehuacán de Guerrero</t>
  </si>
  <si>
    <t>Mixtlán</t>
  </si>
  <si>
    <t>Ocoyoacac</t>
  </si>
  <si>
    <t>Pajacuarán</t>
  </si>
  <si>
    <t>Natividad</t>
  </si>
  <si>
    <t>Epatlán</t>
  </si>
  <si>
    <t>Suaqui Grande</t>
  </si>
  <si>
    <t>Chocamán</t>
  </si>
  <si>
    <t>Sacalum</t>
  </si>
  <si>
    <r>
      <rPr>
        <b val="1"/>
        <sz val="8"/>
        <color indexed="8"/>
        <rFont val="Times New Roman"/>
      </rPr>
      <t>SINALOA</t>
    </r>
  </si>
  <si>
    <t>NO</t>
  </si>
  <si>
    <t>Osumacinta</t>
  </si>
  <si>
    <t>Temósachic</t>
  </si>
  <si>
    <t>Tlacoapa</t>
  </si>
  <si>
    <t>Tepeji del Río de Ocampo</t>
  </si>
  <si>
    <t>Ocotlán</t>
  </si>
  <si>
    <t>Ocuilan</t>
  </si>
  <si>
    <t>Panindícuaro</t>
  </si>
  <si>
    <t>Nazareno Etla</t>
  </si>
  <si>
    <t>Esperanza</t>
  </si>
  <si>
    <t>Tepache</t>
  </si>
  <si>
    <t>Chontla</t>
  </si>
  <si>
    <t>Samahil</t>
  </si>
  <si>
    <r>
      <rPr>
        <b val="1"/>
        <sz val="8"/>
        <color indexed="8"/>
        <rFont val="Times New Roman"/>
      </rPr>
      <t>SONORA</t>
    </r>
  </si>
  <si>
    <t>Oxchuc</t>
  </si>
  <si>
    <t>El Tule</t>
  </si>
  <si>
    <t>Tlalchapa</t>
  </si>
  <si>
    <t>Tepetitlán</t>
  </si>
  <si>
    <t>Ojuelos de Jalisco</t>
  </si>
  <si>
    <t>Parácuaro</t>
  </si>
  <si>
    <t>Nejapa de Madero</t>
  </si>
  <si>
    <t>Francisco Z. Mena</t>
  </si>
  <si>
    <t>Trincheras</t>
  </si>
  <si>
    <t>Chumatlán</t>
  </si>
  <si>
    <t>Sanahcat</t>
  </si>
  <si>
    <r>
      <rPr>
        <b val="1"/>
        <sz val="8"/>
        <color indexed="8"/>
        <rFont val="Times New Roman"/>
      </rPr>
      <t>TABASCO</t>
    </r>
  </si>
  <si>
    <t>Palenque</t>
  </si>
  <si>
    <t>Urique</t>
  </si>
  <si>
    <t>Tlalixtaquilla de Maldonado</t>
  </si>
  <si>
    <t>Tetepango</t>
  </si>
  <si>
    <t>Pihuamo</t>
  </si>
  <si>
    <t>Otumba</t>
  </si>
  <si>
    <t>Paracho</t>
  </si>
  <si>
    <t>Ixpantepec Nieves</t>
  </si>
  <si>
    <t>General Felipe Ángeles</t>
  </si>
  <si>
    <t>Tubutama</t>
  </si>
  <si>
    <r>
      <rPr>
        <b val="1"/>
        <sz val="8"/>
        <color indexed="8"/>
        <rFont val="Times New Roman"/>
      </rPr>
      <t>TAMAULIPAS</t>
    </r>
  </si>
  <si>
    <t>Pantelhó</t>
  </si>
  <si>
    <t>Uruachi</t>
  </si>
  <si>
    <t>Tlapa de Comonfort</t>
  </si>
  <si>
    <t>Villa de Tezontepec</t>
  </si>
  <si>
    <t>Poncitlán</t>
  </si>
  <si>
    <t>Otzoloapan</t>
  </si>
  <si>
    <t>Pátzcuaro</t>
  </si>
  <si>
    <t>Santiago Niltepec</t>
  </si>
  <si>
    <t>Ures</t>
  </si>
  <si>
    <t>Espinal</t>
  </si>
  <si>
    <t>Santa Elena</t>
  </si>
  <si>
    <r>
      <rPr>
        <b val="1"/>
        <sz val="8"/>
        <color indexed="8"/>
        <rFont val="Times New Roman"/>
      </rPr>
      <t>TLAXCALA</t>
    </r>
  </si>
  <si>
    <t>Pantepec</t>
  </si>
  <si>
    <t>Valle de Zaragoza</t>
  </si>
  <si>
    <t>Tlapehuala</t>
  </si>
  <si>
    <t>Tezontepec de Aldama</t>
  </si>
  <si>
    <t>Puerto Vallarta</t>
  </si>
  <si>
    <t>Otzolotepec</t>
  </si>
  <si>
    <t>Penjamillo</t>
  </si>
  <si>
    <t>Oaxaca de Juárez</t>
  </si>
  <si>
    <t>Filomeno Mata</t>
  </si>
  <si>
    <t>Seyé</t>
  </si>
  <si>
    <r>
      <rPr>
        <b val="1"/>
        <sz val="8"/>
        <color indexed="8"/>
        <rFont val="Times New Roman"/>
      </rPr>
      <t>VERACRUZ</t>
    </r>
  </si>
  <si>
    <t>Pichucalco</t>
  </si>
  <si>
    <t>La Unión de Isidoro Montes de Oca</t>
  </si>
  <si>
    <t>Tianguistengo</t>
  </si>
  <si>
    <t>Villa Purificación</t>
  </si>
  <si>
    <t>Ozumba</t>
  </si>
  <si>
    <t>Peribán</t>
  </si>
  <si>
    <t>Ocotlán de Morelos</t>
  </si>
  <si>
    <t>Hermenegildo Galeana</t>
  </si>
  <si>
    <t>Villa Pesqueira</t>
  </si>
  <si>
    <t>Fortín</t>
  </si>
  <si>
    <t>Sinanché</t>
  </si>
  <si>
    <r>
      <rPr>
        <b val="1"/>
        <sz val="8"/>
        <color indexed="8"/>
        <rFont val="Times New Roman"/>
      </rPr>
      <t>YUCATAN</t>
    </r>
  </si>
  <si>
    <t>Pijijiapan</t>
  </si>
  <si>
    <t>Xalpatláhuac</t>
  </si>
  <si>
    <t>Tizayuca</t>
  </si>
  <si>
    <t>Quitupan</t>
  </si>
  <si>
    <t>Papalotla</t>
  </si>
  <si>
    <t>La Piedad</t>
  </si>
  <si>
    <t>La Pe</t>
  </si>
  <si>
    <t>Huaquechula</t>
  </si>
  <si>
    <t>Yécora</t>
  </si>
  <si>
    <t>Gutiérrez Zamora</t>
  </si>
  <si>
    <t>Sotuta</t>
  </si>
  <si>
    <r>
      <rPr>
        <b val="1"/>
        <sz val="8"/>
        <color indexed="8"/>
        <rFont val="Times New Roman"/>
      </rPr>
      <t>ZACATECAS</t>
    </r>
  </si>
  <si>
    <t>El Porvenir</t>
  </si>
  <si>
    <t>Xochihuehuetlán</t>
  </si>
  <si>
    <t>Tlahuelilpan</t>
  </si>
  <si>
    <t>El Salto</t>
  </si>
  <si>
    <t>Purépero</t>
  </si>
  <si>
    <t>Pinotepa de Don Luis</t>
  </si>
  <si>
    <t>Huatlatlauca</t>
  </si>
  <si>
    <t>General Plutarco Elías Calles</t>
  </si>
  <si>
    <t>Hidalgotitlán</t>
  </si>
  <si>
    <t>Sucilá</t>
  </si>
  <si>
    <t>Villa Comaltitlán</t>
  </si>
  <si>
    <t>Xochistlahuaca</t>
  </si>
  <si>
    <t>Tlahuiltepa</t>
  </si>
  <si>
    <t>San Cristóbal de la Barranca</t>
  </si>
  <si>
    <t>Polotitlán</t>
  </si>
  <si>
    <t>Puruándiro</t>
  </si>
  <si>
    <t>Pluma Hidalgo</t>
  </si>
  <si>
    <t>Huauchinango</t>
  </si>
  <si>
    <t>Huatusco</t>
  </si>
  <si>
    <t>Sudzal</t>
  </si>
  <si>
    <t>Pueblo Nuevo Solistahuacán</t>
  </si>
  <si>
    <t>Zapotitlán Tablas</t>
  </si>
  <si>
    <t>Tlanalapa</t>
  </si>
  <si>
    <t>San Diego de Alejandría</t>
  </si>
  <si>
    <t>Queréndaro</t>
  </si>
  <si>
    <t>San José del Progreso</t>
  </si>
  <si>
    <t>San Ignacio Río Muerto</t>
  </si>
  <si>
    <t>Huayacocotla</t>
  </si>
  <si>
    <t>Suma</t>
  </si>
  <si>
    <t>Zirándaro</t>
  </si>
  <si>
    <t>Tlanchinol</t>
  </si>
  <si>
    <t>San Juan de los Lagos</t>
  </si>
  <si>
    <t>San Antonio la Isla</t>
  </si>
  <si>
    <t>Quiroga</t>
  </si>
  <si>
    <t>Putla Villa de Guerrero</t>
  </si>
  <si>
    <t>Huehuetlán el Chico</t>
  </si>
  <si>
    <t>Hueyapan de Ocampo</t>
  </si>
  <si>
    <t>Tahdziú</t>
  </si>
  <si>
    <t>Reforma</t>
  </si>
  <si>
    <t>Zitlala</t>
  </si>
  <si>
    <t>Tlaxcoapan</t>
  </si>
  <si>
    <t>San Julián</t>
  </si>
  <si>
    <t>San Felipe del Progreso</t>
  </si>
  <si>
    <t>Cojumatlán de Régules</t>
  </si>
  <si>
    <t>Santa Catarina Quioquitani</t>
  </si>
  <si>
    <t>Huejotzingo</t>
  </si>
  <si>
    <t>Huiloapan de Cuauhtémoc</t>
  </si>
  <si>
    <t>Tahmek</t>
  </si>
  <si>
    <t>Mayo</t>
  </si>
  <si>
    <t>Las Rosas</t>
  </si>
  <si>
    <t>Eduardo Neri</t>
  </si>
  <si>
    <t>Tolcayuca</t>
  </si>
  <si>
    <t>San Martín de las Pirámides</t>
  </si>
  <si>
    <t>Los Reyes</t>
  </si>
  <si>
    <t>Reforma de Pineda</t>
  </si>
  <si>
    <t>Hueyapan</t>
  </si>
  <si>
    <t>Ignacio de la Llave</t>
  </si>
  <si>
    <t>Teabo</t>
  </si>
  <si>
    <t>Sabanilla</t>
  </si>
  <si>
    <t>Acatepec</t>
  </si>
  <si>
    <t>Tula de Allende</t>
  </si>
  <si>
    <t>San Martín de Bolaños</t>
  </si>
  <si>
    <t>San Mateo Atenco</t>
  </si>
  <si>
    <t>Sahuayo</t>
  </si>
  <si>
    <t>La Reforma</t>
  </si>
  <si>
    <t>Hueytamalco</t>
  </si>
  <si>
    <t>Ilamatlán</t>
  </si>
  <si>
    <t>Tecoh</t>
  </si>
  <si>
    <t>Abril</t>
  </si>
  <si>
    <t>Salto de Agua</t>
  </si>
  <si>
    <t>Marquelia</t>
  </si>
  <si>
    <t>Tulancingo de Bravo</t>
  </si>
  <si>
    <t>San Martín Hidalgo</t>
  </si>
  <si>
    <t>San Simón de Guerrero</t>
  </si>
  <si>
    <t>San Lucas</t>
  </si>
  <si>
    <t>Reyes Etla</t>
  </si>
  <si>
    <t>Hueytlalpan</t>
  </si>
  <si>
    <t>Isla</t>
  </si>
  <si>
    <t>Tekal de Venegas</t>
  </si>
  <si>
    <t>San Cristóbal de las Casas</t>
  </si>
  <si>
    <t>Cochoapa el Grande</t>
  </si>
  <si>
    <t>Xochiatipan</t>
  </si>
  <si>
    <t>San Miguel el Alto</t>
  </si>
  <si>
    <t>Santo Tomás</t>
  </si>
  <si>
    <t>Santa Ana Maya</t>
  </si>
  <si>
    <t>Rojas de Cuauhtémoc</t>
  </si>
  <si>
    <t>Huitzilan de Serdán</t>
  </si>
  <si>
    <t>Ixcatepec</t>
  </si>
  <si>
    <t>Tekantó</t>
  </si>
  <si>
    <t>José Joaquín de Herrera</t>
  </si>
  <si>
    <t>Xochicoatlán</t>
  </si>
  <si>
    <t>Soyaniquilpan de Juárez</t>
  </si>
  <si>
    <t>Salvador Escalante</t>
  </si>
  <si>
    <t>Salina Cruz</t>
  </si>
  <si>
    <t>Huitziltepec</t>
  </si>
  <si>
    <t>Ixhuacán de los Reyes</t>
  </si>
  <si>
    <t>Tekax</t>
  </si>
  <si>
    <t>xxxxxxxxxxxxxxx</t>
  </si>
  <si>
    <t>Febrero</t>
  </si>
  <si>
    <t>Siltepec</t>
  </si>
  <si>
    <t>Juchitán</t>
  </si>
  <si>
    <t>Yahualica</t>
  </si>
  <si>
    <t>San Sebastián del Oeste</t>
  </si>
  <si>
    <t>Sultepec</t>
  </si>
  <si>
    <t>Senguio</t>
  </si>
  <si>
    <t>San Agustín Amatengo</t>
  </si>
  <si>
    <t>Atlequizayan</t>
  </si>
  <si>
    <t>Ixhuatlán del Café</t>
  </si>
  <si>
    <t>Tekit</t>
  </si>
  <si>
    <t>Simojovel</t>
  </si>
  <si>
    <t>Iliatenco</t>
  </si>
  <si>
    <t>Zacualtipán de Ángeles</t>
  </si>
  <si>
    <t>Santa María de los Ángeles</t>
  </si>
  <si>
    <t>Tecámac</t>
  </si>
  <si>
    <t>Susupuato</t>
  </si>
  <si>
    <t>San Agustín Atenango</t>
  </si>
  <si>
    <t>Ixcamilpa de Guerrero</t>
  </si>
  <si>
    <t>Ixhuatlancillo</t>
  </si>
  <si>
    <t>Tekom</t>
  </si>
  <si>
    <t>Sitalá</t>
  </si>
  <si>
    <t>Zapotlán de Juárez</t>
  </si>
  <si>
    <t>Sayula</t>
  </si>
  <si>
    <t>Tejupilco</t>
  </si>
  <si>
    <t>Tacámbaro</t>
  </si>
  <si>
    <t>San Agustín Chayuco</t>
  </si>
  <si>
    <t>Ixcaquixtla</t>
  </si>
  <si>
    <t>Ixhuatlán del Sureste</t>
  </si>
  <si>
    <t>Telchac Pueblo</t>
  </si>
  <si>
    <t>Socoltenango</t>
  </si>
  <si>
    <t>Zempoala</t>
  </si>
  <si>
    <t>Tala</t>
  </si>
  <si>
    <t>Temamatla</t>
  </si>
  <si>
    <t>Tancítaro</t>
  </si>
  <si>
    <t>San Agustín de las Juntas</t>
  </si>
  <si>
    <t>Ixtacamaxtitlán</t>
  </si>
  <si>
    <t>Ixhuatlán de Madero</t>
  </si>
  <si>
    <t>Telchac Puerto</t>
  </si>
  <si>
    <t>Solosuchiapa</t>
  </si>
  <si>
    <t>Zimapán</t>
  </si>
  <si>
    <t>Talpa de Allende</t>
  </si>
  <si>
    <t>Temascalapa</t>
  </si>
  <si>
    <t>Tangamandapio</t>
  </si>
  <si>
    <t>San Agustín Etla</t>
  </si>
  <si>
    <t>Ixtepec</t>
  </si>
  <si>
    <t>Ixmatlahuacan</t>
  </si>
  <si>
    <t>Temax</t>
  </si>
  <si>
    <t>Soyaló</t>
  </si>
  <si>
    <t>Tamazula de Gordiano</t>
  </si>
  <si>
    <t>Temascalcingo</t>
  </si>
  <si>
    <t>Tangancícuaro</t>
  </si>
  <si>
    <t>San Agustín Loxicha</t>
  </si>
  <si>
    <t>Izúcar de Matamoros</t>
  </si>
  <si>
    <t>Ixtaczoquitlán</t>
  </si>
  <si>
    <t>Temozón</t>
  </si>
  <si>
    <t>Suchiapa</t>
  </si>
  <si>
    <t>Tapalpa</t>
  </si>
  <si>
    <t>Temascaltepec</t>
  </si>
  <si>
    <t>Tanhuato</t>
  </si>
  <si>
    <t>San Agustín Tlacotepec</t>
  </si>
  <si>
    <t>Jalpan</t>
  </si>
  <si>
    <t>Jalacingo</t>
  </si>
  <si>
    <t>Tepakán</t>
  </si>
  <si>
    <t>Suchiate</t>
  </si>
  <si>
    <t>Tecalitlán</t>
  </si>
  <si>
    <t>Temoaya</t>
  </si>
  <si>
    <t>Taretan</t>
  </si>
  <si>
    <t>San Agustín Yatareni</t>
  </si>
  <si>
    <t>Jolalpan</t>
  </si>
  <si>
    <t>Xalapa</t>
  </si>
  <si>
    <t>Tetiz</t>
  </si>
  <si>
    <t>Sunuapa</t>
  </si>
  <si>
    <t>Tecolotlán</t>
  </si>
  <si>
    <t>Tarímbaro</t>
  </si>
  <si>
    <t>San Andrés Cabecera Nueva</t>
  </si>
  <si>
    <t>Jonotla</t>
  </si>
  <si>
    <t>Jalcomulco</t>
  </si>
  <si>
    <t>Teya</t>
  </si>
  <si>
    <r>
      <rPr>
        <sz val="8"/>
        <color indexed="23"/>
        <rFont val="Times New Roman"/>
      </rPr>
      <t>Abril</t>
    </r>
  </si>
  <si>
    <t>Tapachula</t>
  </si>
  <si>
    <t>Techaluta de Montenegro</t>
  </si>
  <si>
    <t>Tenango del Aire</t>
  </si>
  <si>
    <t>Tepalcatepec</t>
  </si>
  <si>
    <t>San Andrés Dinicuiti</t>
  </si>
  <si>
    <t>Jopala</t>
  </si>
  <si>
    <t>Jáltipan</t>
  </si>
  <si>
    <t>Ticul</t>
  </si>
  <si>
    <t>Tapalapa</t>
  </si>
  <si>
    <t>Tenamaxtlán</t>
  </si>
  <si>
    <t>Tenango del Valle</t>
  </si>
  <si>
    <t>Tingambato</t>
  </si>
  <si>
    <t>San Andrés Huaxpaltepec</t>
  </si>
  <si>
    <t>Juan C. Bonilla</t>
  </si>
  <si>
    <t>Jamapa</t>
  </si>
  <si>
    <t>Timucuy</t>
  </si>
  <si>
    <t>Tapilula</t>
  </si>
  <si>
    <t>Teocaltiche</t>
  </si>
  <si>
    <t>Teoloyucan</t>
  </si>
  <si>
    <t>Tingüindín</t>
  </si>
  <si>
    <t>San Andrés Huayápam</t>
  </si>
  <si>
    <t>Juan Galindo</t>
  </si>
  <si>
    <t>Jesús Carranza</t>
  </si>
  <si>
    <t>Tinum</t>
  </si>
  <si>
    <t>Tecpatán</t>
  </si>
  <si>
    <t>Teocuitatlán de Corona</t>
  </si>
  <si>
    <t>Teotihuacán</t>
  </si>
  <si>
    <t>Tiquicheo de Nicolás Romero</t>
  </si>
  <si>
    <t>San Andrés Ixtlahuaca</t>
  </si>
  <si>
    <t>Juan N. Méndez</t>
  </si>
  <si>
    <t>Xico</t>
  </si>
  <si>
    <t>Tixcacalcupul</t>
  </si>
  <si>
    <t>Tenejapa</t>
  </si>
  <si>
    <t>Tepatitlán de Morelos</t>
  </si>
  <si>
    <t>Tepetlaoxtoc</t>
  </si>
  <si>
    <t>Tlalpujahua</t>
  </si>
  <si>
    <t>San Andrés Lagunas</t>
  </si>
  <si>
    <t>Lafragua</t>
  </si>
  <si>
    <t>Tixkokob</t>
  </si>
  <si>
    <t>Teopisca</t>
  </si>
  <si>
    <t>Tequila</t>
  </si>
  <si>
    <t>Tepetlixpa</t>
  </si>
  <si>
    <t>Tlazazalca</t>
  </si>
  <si>
    <t>San Andrés Nuxiño</t>
  </si>
  <si>
    <t>Libres</t>
  </si>
  <si>
    <t>Juan Rodríguez Clara</t>
  </si>
  <si>
    <t>Tixmehuac</t>
  </si>
  <si>
    <t>Tila</t>
  </si>
  <si>
    <t>Teuchitlán</t>
  </si>
  <si>
    <t>Tepotzotlán</t>
  </si>
  <si>
    <t>Tocumbo</t>
  </si>
  <si>
    <t>San Andrés Paxtlán</t>
  </si>
  <si>
    <t>La Magdalena Tlatlauquitepec</t>
  </si>
  <si>
    <t>Juchique de Ferrer</t>
  </si>
  <si>
    <t>Tixpéhual</t>
  </si>
  <si>
    <t>Tonalá</t>
  </si>
  <si>
    <t>Tizapán el Alto</t>
  </si>
  <si>
    <t>Tequixquiac</t>
  </si>
  <si>
    <t>Tumbiscatío</t>
  </si>
  <si>
    <t>San Andrés Sinaxtla</t>
  </si>
  <si>
    <t>Mazapiltepec de Juárez</t>
  </si>
  <si>
    <t>Landero y Coss</t>
  </si>
  <si>
    <t>Tizimín</t>
  </si>
  <si>
    <t>Totolapa</t>
  </si>
  <si>
    <t>Tlajomulco de Zúñiga</t>
  </si>
  <si>
    <t>Texcaltitlán</t>
  </si>
  <si>
    <t>Turicato</t>
  </si>
  <si>
    <t>San Andrés Solaga</t>
  </si>
  <si>
    <t>Mixtla</t>
  </si>
  <si>
    <t>Lerdo de Tejada</t>
  </si>
  <si>
    <t>Tunkás</t>
  </si>
  <si>
    <t>La Trinitaria</t>
  </si>
  <si>
    <t>Tlaquepaque</t>
  </si>
  <si>
    <t>Texcalyacac</t>
  </si>
  <si>
    <t>San Andrés Teotilálpam</t>
  </si>
  <si>
    <t>Molcaxac</t>
  </si>
  <si>
    <t>Tzucacab</t>
  </si>
  <si>
    <t>Tumbalá</t>
  </si>
  <si>
    <t>Texcoco</t>
  </si>
  <si>
    <t>Tuzantla</t>
  </si>
  <si>
    <t>San Andrés Tepetlapa</t>
  </si>
  <si>
    <t>Cañada Morelos</t>
  </si>
  <si>
    <t>Maltrata</t>
  </si>
  <si>
    <t>Uayma</t>
  </si>
  <si>
    <t>Tuxtla Gutiérrez</t>
  </si>
  <si>
    <t>Tomatlán</t>
  </si>
  <si>
    <t>Tezoyuca</t>
  </si>
  <si>
    <t>Tzintzuntzan</t>
  </si>
  <si>
    <t>San Andrés Yaá</t>
  </si>
  <si>
    <t>Naupan</t>
  </si>
  <si>
    <t>Manlio Fabio Altamirano</t>
  </si>
  <si>
    <t>Ucú</t>
  </si>
  <si>
    <t>Tuxtla Chico</t>
  </si>
  <si>
    <t>Tianguistenco</t>
  </si>
  <si>
    <t>Tzitzio</t>
  </si>
  <si>
    <t>San Andrés Zabache</t>
  </si>
  <si>
    <t>Nauzontla</t>
  </si>
  <si>
    <t>Mariano Escobedo</t>
  </si>
  <si>
    <t>Umán</t>
  </si>
  <si>
    <t>Tuzantán</t>
  </si>
  <si>
    <t>Tonaya</t>
  </si>
  <si>
    <t>Timilpan</t>
  </si>
  <si>
    <t>Uruapan</t>
  </si>
  <si>
    <t>San Andrés Zautla</t>
  </si>
  <si>
    <t>Nealtican</t>
  </si>
  <si>
    <t>Martínez de la Torre</t>
  </si>
  <si>
    <t>Valladolid</t>
  </si>
  <si>
    <t>Tzimol</t>
  </si>
  <si>
    <t>Tonila</t>
  </si>
  <si>
    <t>Tlalmanalco</t>
  </si>
  <si>
    <t>San Antonino Castillo Velasco</t>
  </si>
  <si>
    <t>Nicolás Bravo</t>
  </si>
  <si>
    <t>Mecatlán</t>
  </si>
  <si>
    <t>Xocchel</t>
  </si>
  <si>
    <t>Unión Juárez</t>
  </si>
  <si>
    <t>Totatiche</t>
  </si>
  <si>
    <t>Tlalnepantla de Baz</t>
  </si>
  <si>
    <t>Villamar</t>
  </si>
  <si>
    <t>San Antonino el Alto</t>
  </si>
  <si>
    <t>Nopalucan</t>
  </si>
  <si>
    <t>Mecayapan</t>
  </si>
  <si>
    <t>Yaxcabá</t>
  </si>
  <si>
    <t>Tototlán</t>
  </si>
  <si>
    <t>Tlatlaya</t>
  </si>
  <si>
    <t>Vista Hermosa</t>
  </si>
  <si>
    <t>San Antonino Monte Verde</t>
  </si>
  <si>
    <t>Medellín</t>
  </si>
  <si>
    <t>Yaxkukul</t>
  </si>
  <si>
    <t>Villa Corzo</t>
  </si>
  <si>
    <t>Tuxcacuesco</t>
  </si>
  <si>
    <t>Toluca</t>
  </si>
  <si>
    <t>Yurécuaro</t>
  </si>
  <si>
    <t>San Antonio Acutla</t>
  </si>
  <si>
    <t>Ocoyucan</t>
  </si>
  <si>
    <t>Miahuatlán</t>
  </si>
  <si>
    <t>Yobaín</t>
  </si>
  <si>
    <t>Villaflores</t>
  </si>
  <si>
    <t>Tuxcueca</t>
  </si>
  <si>
    <t>Tonatico</t>
  </si>
  <si>
    <t>Zacapu</t>
  </si>
  <si>
    <t>San Antonio de la Cal</t>
  </si>
  <si>
    <t>Olintla</t>
  </si>
  <si>
    <t>Las Minas</t>
  </si>
  <si>
    <t>Yajalón</t>
  </si>
  <si>
    <t>Tultepec</t>
  </si>
  <si>
    <t>Zamora</t>
  </si>
  <si>
    <t>San Antonio Huitepec</t>
  </si>
  <si>
    <t>Oriental</t>
  </si>
  <si>
    <t>Unión de San Antonio</t>
  </si>
  <si>
    <t>Tultitlán</t>
  </si>
  <si>
    <t>Zináparo</t>
  </si>
  <si>
    <t>San Antonio Nanahuatípam</t>
  </si>
  <si>
    <t>Pahuatlán</t>
  </si>
  <si>
    <t>Misantla</t>
  </si>
  <si>
    <t>Zinacantán</t>
  </si>
  <si>
    <t>Unión de Tula</t>
  </si>
  <si>
    <t>Valle de Bravo</t>
  </si>
  <si>
    <t>Zinapécuaro</t>
  </si>
  <si>
    <t>San Antonio Sinicahua</t>
  </si>
  <si>
    <t>Palmar de Bravo</t>
  </si>
  <si>
    <t>Mixtla de Altamirano</t>
  </si>
  <si>
    <t>San Juan Cancuc</t>
  </si>
  <si>
    <t>Valle de Guadalupe</t>
  </si>
  <si>
    <t>Villa de Allende</t>
  </si>
  <si>
    <t>Ziracuaretiro</t>
  </si>
  <si>
    <t>San Antonio Tepetlapa</t>
  </si>
  <si>
    <t>Moloacán</t>
  </si>
  <si>
    <t>Valle de Juárez</t>
  </si>
  <si>
    <t>Villa del Carbón</t>
  </si>
  <si>
    <t>Zitácuaro</t>
  </si>
  <si>
    <t>San Baltazar Chichicápam</t>
  </si>
  <si>
    <t>Petlalcingo</t>
  </si>
  <si>
    <t>Naolinco</t>
  </si>
  <si>
    <t>Benemérito de las Américas</t>
  </si>
  <si>
    <t>San Gabriel</t>
  </si>
  <si>
    <t>Villa Guerrero</t>
  </si>
  <si>
    <t>José Sixto Verduzco</t>
  </si>
  <si>
    <t>San Baltazar Loxicha</t>
  </si>
  <si>
    <t>Piaxtla</t>
  </si>
  <si>
    <t>Naranjal</t>
  </si>
  <si>
    <t>Maravilla Tenejapa</t>
  </si>
  <si>
    <t>Villa Corona</t>
  </si>
  <si>
    <t>Villa Victoria</t>
  </si>
  <si>
    <t>San Baltazar Yatzachi el Bajo</t>
  </si>
  <si>
    <t>Puebla</t>
  </si>
  <si>
    <t>Nautla</t>
  </si>
  <si>
    <t>Marqués de Comillas</t>
  </si>
  <si>
    <t>Xonacatlán</t>
  </si>
  <si>
    <t>San Bartolo Coyotepec</t>
  </si>
  <si>
    <t>Quecholac</t>
  </si>
  <si>
    <t>Montecristo de Guerrero</t>
  </si>
  <si>
    <t>Zacazonapan</t>
  </si>
  <si>
    <t>San Bartolomé Ayautla</t>
  </si>
  <si>
    <t>Quimixtlán</t>
  </si>
  <si>
    <t>Oluta</t>
  </si>
  <si>
    <t>San Andrés Duraznal</t>
  </si>
  <si>
    <t>Cañadas de Obregón</t>
  </si>
  <si>
    <t>San Bartolomé Loxicha</t>
  </si>
  <si>
    <t>Rafael Lara Grajales</t>
  </si>
  <si>
    <t>Omealca</t>
  </si>
  <si>
    <t>Santiago el Pinar</t>
  </si>
  <si>
    <t>Yahualica de González Gallo</t>
  </si>
  <si>
    <t>Zinacantepec</t>
  </si>
  <si>
    <t>San Bartolomé Quialana</t>
  </si>
  <si>
    <t>Los Reyes de Juárez</t>
  </si>
  <si>
    <t>Orizaba</t>
  </si>
  <si>
    <t>Zacoalco de Torres</t>
  </si>
  <si>
    <t>Zumpahuacán</t>
  </si>
  <si>
    <t>San Bartolomé Yucuañe</t>
  </si>
  <si>
    <t>San Andrés Cholula</t>
  </si>
  <si>
    <t>Otatitlán</t>
  </si>
  <si>
    <t>Zapopan</t>
  </si>
  <si>
    <t>Zumpango</t>
  </si>
  <si>
    <t>San Bartolomé Zoogocho</t>
  </si>
  <si>
    <t>San Antonio Cañada</t>
  </si>
  <si>
    <t>Oteapan</t>
  </si>
  <si>
    <t>Zapotiltic</t>
  </si>
  <si>
    <t>Cuautitlán Izcalli</t>
  </si>
  <si>
    <t>San Bartolo Soyaltepec</t>
  </si>
  <si>
    <t>San Diego la Mesa Tochimiltzingo</t>
  </si>
  <si>
    <t>Ozuluama de Mascareñas</t>
  </si>
  <si>
    <t>Zapotitlán de Vadillo</t>
  </si>
  <si>
    <t>Valle de Chalco Solidaridad</t>
  </si>
  <si>
    <t>San Bartolo Yautepec</t>
  </si>
  <si>
    <t>San Felipe Teotlalcingo</t>
  </si>
  <si>
    <t>Pajapan</t>
  </si>
  <si>
    <t>Zapotlán del Rey</t>
  </si>
  <si>
    <t>Luvianos</t>
  </si>
  <si>
    <t>San Bernardo Mixtepec</t>
  </si>
  <si>
    <t>San Felipe Tepatlán</t>
  </si>
  <si>
    <t>Zapotlanejo</t>
  </si>
  <si>
    <t>San José del Rincón</t>
  </si>
  <si>
    <t>San Blas Atempa</t>
  </si>
  <si>
    <t>San Gabriel Chilac</t>
  </si>
  <si>
    <t>Papantla</t>
  </si>
  <si>
    <t>San Ignacio Cerro Gordo</t>
  </si>
  <si>
    <t>Tonanitla</t>
  </si>
  <si>
    <t>San Carlos Yautepec</t>
  </si>
  <si>
    <t>San Gregorio Atzompa</t>
  </si>
  <si>
    <t>Paso del Macho</t>
  </si>
  <si>
    <t>San Cristóbal Amatlán</t>
  </si>
  <si>
    <t>San Jerónimo Tecuanipan</t>
  </si>
  <si>
    <t>Paso de Ovejas</t>
  </si>
  <si>
    <t>San Cristóbal Amoltepec</t>
  </si>
  <si>
    <t>San Jerónimo Xayacatlán</t>
  </si>
  <si>
    <t>La Perla</t>
  </si>
  <si>
    <t>San Cristóbal Lachirioag</t>
  </si>
  <si>
    <t>San José Chiapa</t>
  </si>
  <si>
    <t>Perote</t>
  </si>
  <si>
    <t>San Cristóbal Suchixtlahuaca</t>
  </si>
  <si>
    <t>San José Miahuatlán</t>
  </si>
  <si>
    <t>Platón Sánchez</t>
  </si>
  <si>
    <t>San Dionisio del Mar</t>
  </si>
  <si>
    <t>San Juan Atenco</t>
  </si>
  <si>
    <t>Playa Vicente</t>
  </si>
  <si>
    <t>San Dionisio Ocotepec</t>
  </si>
  <si>
    <t>San Juan Atzompa</t>
  </si>
  <si>
    <t>Poza Rica de Hidalgo</t>
  </si>
  <si>
    <t>San Dionisio Ocotlán</t>
  </si>
  <si>
    <t>San Martín Texmelucan</t>
  </si>
  <si>
    <t>Las Vigas de Ramírez</t>
  </si>
  <si>
    <t>San Esteban Atatlahuca</t>
  </si>
  <si>
    <t>San Martín Totoltepec</t>
  </si>
  <si>
    <t>Pueblo Viejo</t>
  </si>
  <si>
    <t>San Felipe Jalapa de Díaz</t>
  </si>
  <si>
    <t>San Matías Tlalancaleca</t>
  </si>
  <si>
    <t>Puente Nacional</t>
  </si>
  <si>
    <t>San Felipe Tejalápam</t>
  </si>
  <si>
    <t>San Miguel Ixitlán</t>
  </si>
  <si>
    <t>Rafael Delgado</t>
  </si>
  <si>
    <t>San Felipe Usila</t>
  </si>
  <si>
    <t>San Miguel Xoxtla</t>
  </si>
  <si>
    <t>Rafael Lucio</t>
  </si>
  <si>
    <t>San Francisco Cahuacuá</t>
  </si>
  <si>
    <t>San Nicolás Buenos Aires</t>
  </si>
  <si>
    <t>San Francisco Cajonos</t>
  </si>
  <si>
    <t>San Nicolás de los Ranchos</t>
  </si>
  <si>
    <t>Río Blanco</t>
  </si>
  <si>
    <t>San Francisco Chapulapa</t>
  </si>
  <si>
    <t>San Pablo Anicano</t>
  </si>
  <si>
    <t>Saltabarranca</t>
  </si>
  <si>
    <t>San Francisco Chindúa</t>
  </si>
  <si>
    <t>San Pedro Cholula</t>
  </si>
  <si>
    <t>San Andrés Tenejapan</t>
  </si>
  <si>
    <t>San Francisco del Mar</t>
  </si>
  <si>
    <t>San Pedro Yeloixtlahuaca</t>
  </si>
  <si>
    <t>San Andrés Tuxtla</t>
  </si>
  <si>
    <t>San Francisco Huehuetlán</t>
  </si>
  <si>
    <t>San Salvador el Seco</t>
  </si>
  <si>
    <t>San Juan Evangelista</t>
  </si>
  <si>
    <t>San Francisco Ixhuatán</t>
  </si>
  <si>
    <t>San Salvador el Verde</t>
  </si>
  <si>
    <t>Santiago Tuxtla</t>
  </si>
  <si>
    <t>San Francisco Jaltepetongo</t>
  </si>
  <si>
    <t>San Salvador Huixcolotla</t>
  </si>
  <si>
    <t>Sayula de Alemán</t>
  </si>
  <si>
    <t>San Francisco Lachigoló</t>
  </si>
  <si>
    <t>San Sebastián Tlacotepec</t>
  </si>
  <si>
    <t>Soconusco</t>
  </si>
  <si>
    <t>San Francisco Logueche</t>
  </si>
  <si>
    <t>Santa Catarina Tlaltempan</t>
  </si>
  <si>
    <t>Sochiapa</t>
  </si>
  <si>
    <t>San Francisco Nuxaño</t>
  </si>
  <si>
    <t>Santa Inés Ahuatempan</t>
  </si>
  <si>
    <t>Soledad Atzompa</t>
  </si>
  <si>
    <t>San Francisco Ozolotepec</t>
  </si>
  <si>
    <t>Santa Isabel Cholula</t>
  </si>
  <si>
    <t>Soledad de Doblado</t>
  </si>
  <si>
    <t>San Francisco Sola</t>
  </si>
  <si>
    <t>Santiago Miahuatlán</t>
  </si>
  <si>
    <t>Soteapan</t>
  </si>
  <si>
    <t>San Francisco Telixtlahuaca</t>
  </si>
  <si>
    <t>Huehuetlán el Grande</t>
  </si>
  <si>
    <t>Tamalín</t>
  </si>
  <si>
    <t>San Francisco Teopan</t>
  </si>
  <si>
    <t>Santo Tomás Hueyotlipan</t>
  </si>
  <si>
    <t>Tamiahua</t>
  </si>
  <si>
    <t>San Francisco Tlapancingo</t>
  </si>
  <si>
    <t>Soltepec</t>
  </si>
  <si>
    <t>Tampico Alto</t>
  </si>
  <si>
    <t>San Gabriel Mixtepec</t>
  </si>
  <si>
    <t>Tecali de Herrera</t>
  </si>
  <si>
    <t>Tancoco</t>
  </si>
  <si>
    <t>San Ildefonso Amatlán</t>
  </si>
  <si>
    <t>Tecamachalco</t>
  </si>
  <si>
    <t>Tantima</t>
  </si>
  <si>
    <t>San Ildefonso Sola</t>
  </si>
  <si>
    <t>Tecomatlán</t>
  </si>
  <si>
    <t>Tantoyuca</t>
  </si>
  <si>
    <t>San Ildefonso Villa Alta</t>
  </si>
  <si>
    <t>Tehuacán</t>
  </si>
  <si>
    <t>Tatatila</t>
  </si>
  <si>
    <t>San Jacinto Amilpas</t>
  </si>
  <si>
    <t>Tehuitzingo</t>
  </si>
  <si>
    <t>Castillo de Teayo</t>
  </si>
  <si>
    <t>San Jacinto Tlacotepec</t>
  </si>
  <si>
    <t>Tenampulco</t>
  </si>
  <si>
    <t>Tecolutla</t>
  </si>
  <si>
    <t>San Jerónimo Coatlán</t>
  </si>
  <si>
    <t>Teopantlán</t>
  </si>
  <si>
    <t>Tehuipango</t>
  </si>
  <si>
    <t>San Jerónimo Silacayoapilla</t>
  </si>
  <si>
    <t>Teotlalco</t>
  </si>
  <si>
    <t>Álamo Temapache</t>
  </si>
  <si>
    <t>San Jerónimo Sosola</t>
  </si>
  <si>
    <t>Tepanco de López</t>
  </si>
  <si>
    <t>Tempoal</t>
  </si>
  <si>
    <t>San Jerónimo Taviche</t>
  </si>
  <si>
    <t>Tepango de Rodríguez</t>
  </si>
  <si>
    <t>Tenampa</t>
  </si>
  <si>
    <t>San Jerónimo Tecóatl</t>
  </si>
  <si>
    <t>Tepatlaxco de Hidalgo</t>
  </si>
  <si>
    <t>Tenochtitlán</t>
  </si>
  <si>
    <t>San Jorge Nuchita</t>
  </si>
  <si>
    <t>Tepeaca</t>
  </si>
  <si>
    <t>Teocelo</t>
  </si>
  <si>
    <t>San José Ayuquila</t>
  </si>
  <si>
    <t>Tepemaxalco</t>
  </si>
  <si>
    <t>Tepatlaxco</t>
  </si>
  <si>
    <t>San José Chiltepec</t>
  </si>
  <si>
    <t>Tepeojuma</t>
  </si>
  <si>
    <t>Tepetlán</t>
  </si>
  <si>
    <t>San José del Peñasco</t>
  </si>
  <si>
    <t>Tepetzintla</t>
  </si>
  <si>
    <t>San José Estancia Grande</t>
  </si>
  <si>
    <t>Tepexco</t>
  </si>
  <si>
    <t>San José Independencia</t>
  </si>
  <si>
    <t>Tepexi de Rodríguez</t>
  </si>
  <si>
    <t>José Azueta</t>
  </si>
  <si>
    <t>San José Lachiguiri</t>
  </si>
  <si>
    <t>Tepeyahualco</t>
  </si>
  <si>
    <t>Texcatepec</t>
  </si>
  <si>
    <t>San José Tenango</t>
  </si>
  <si>
    <t>Tepeyahualco de Cuauhtémoc</t>
  </si>
  <si>
    <t>Texhuacán</t>
  </si>
  <si>
    <t>San Juan Achiutla</t>
  </si>
  <si>
    <t>Tetela de Ocampo</t>
  </si>
  <si>
    <t>Texistepec</t>
  </si>
  <si>
    <t>San Juan Atepec</t>
  </si>
  <si>
    <t>Teteles de Avila Castillo</t>
  </si>
  <si>
    <t>Tezonapa</t>
  </si>
  <si>
    <t>Ánimas Trujano</t>
  </si>
  <si>
    <t>Teziutlán</t>
  </si>
  <si>
    <t>San Juan Bautista Atatlahuca</t>
  </si>
  <si>
    <t>Tianguismanalco</t>
  </si>
  <si>
    <t>Tihuatlán</t>
  </si>
  <si>
    <t>San Juan Bautista Coixtlahuaca</t>
  </si>
  <si>
    <t>Tilapa</t>
  </si>
  <si>
    <t>Tlacojalpan</t>
  </si>
  <si>
    <t>San Juan Bautista Cuicatlán</t>
  </si>
  <si>
    <t>Tlacotepec de Benito Juárez</t>
  </si>
  <si>
    <t>Tlacolulan</t>
  </si>
  <si>
    <t>San Juan Bautista Guelache</t>
  </si>
  <si>
    <t>Tlacuilotepec</t>
  </si>
  <si>
    <t>Tlacotalpan</t>
  </si>
  <si>
    <t>San Juan Bautista Jayacatlán</t>
  </si>
  <si>
    <t>Tlachichuca</t>
  </si>
  <si>
    <t>Tlacotepec de Mejía</t>
  </si>
  <si>
    <t>San Juan Bautista Lo de Soto</t>
  </si>
  <si>
    <t>Tlahuapan</t>
  </si>
  <si>
    <t>Tlachichilco</t>
  </si>
  <si>
    <t>San Juan Bautista Suchitepec</t>
  </si>
  <si>
    <t>Tlaltenango</t>
  </si>
  <si>
    <t>Tlalixcoyan</t>
  </si>
  <si>
    <t>San Juan Bautista Tlacoatzintepec</t>
  </si>
  <si>
    <t>Tlanepantla</t>
  </si>
  <si>
    <t>Tlalnelhuayocan</t>
  </si>
  <si>
    <t>San Juan Bautista Tlachichilco</t>
  </si>
  <si>
    <t>Tlaola</t>
  </si>
  <si>
    <t>Tlapacoyan</t>
  </si>
  <si>
    <t>San Juan Bautista Tuxtepec</t>
  </si>
  <si>
    <t>Tlapacoya</t>
  </si>
  <si>
    <t>Tlaquilpa</t>
  </si>
  <si>
    <t>San Juan Cacahuatepec</t>
  </si>
  <si>
    <t>Tlapanalá</t>
  </si>
  <si>
    <t>Tlilapan</t>
  </si>
  <si>
    <t>San Juan Cieneguilla</t>
  </si>
  <si>
    <t>Tlatlauquitepec</t>
  </si>
  <si>
    <t>San Juan Coatzóspam</t>
  </si>
  <si>
    <t>Tonayán</t>
  </si>
  <si>
    <t>San Juan Colorado</t>
  </si>
  <si>
    <t>Tochimilco</t>
  </si>
  <si>
    <t>Totutla</t>
  </si>
  <si>
    <t>San Juan Comaltepec</t>
  </si>
  <si>
    <t>Tochtepec</t>
  </si>
  <si>
    <t>San Juan Cotzocón</t>
  </si>
  <si>
    <t>Totoltepec de Guerrero</t>
  </si>
  <si>
    <t>Tuxtilla</t>
  </si>
  <si>
    <t>San Juan Chicomezúchil</t>
  </si>
  <si>
    <t>Tulcingo</t>
  </si>
  <si>
    <t>Ursulo Galván</t>
  </si>
  <si>
    <t>San Juan Chilateca</t>
  </si>
  <si>
    <t>Tuzamapan de Galeana</t>
  </si>
  <si>
    <t>Vega de Alatorre</t>
  </si>
  <si>
    <t>San Juan del Estado</t>
  </si>
  <si>
    <t>Tzicatlacoyan</t>
  </si>
  <si>
    <t>Veracruz</t>
  </si>
  <si>
    <t>Villa Aldama</t>
  </si>
  <si>
    <t>San Juan Diuxi</t>
  </si>
  <si>
    <t>Xoxocotla</t>
  </si>
  <si>
    <t>San Juan Evangelista Analco</t>
  </si>
  <si>
    <t>Xayacatlán de Bravo</t>
  </si>
  <si>
    <t>Yanga</t>
  </si>
  <si>
    <t>San Juan Guelavía</t>
  </si>
  <si>
    <t>Xicotepec</t>
  </si>
  <si>
    <t>Yecuatla</t>
  </si>
  <si>
    <t>San Juan Guichicovi</t>
  </si>
  <si>
    <t>Xicotlán</t>
  </si>
  <si>
    <t>San Juan Ihualtepec</t>
  </si>
  <si>
    <t>Xiutetelco</t>
  </si>
  <si>
    <t>San Juan Juquila Mixes</t>
  </si>
  <si>
    <t>Xochiapulco</t>
  </si>
  <si>
    <t>Zentla</t>
  </si>
  <si>
    <t>San Juan Juquila Vijanos</t>
  </si>
  <si>
    <t>Xochiltepec</t>
  </si>
  <si>
    <t>Zongolica</t>
  </si>
  <si>
    <t>San Juan Lachao</t>
  </si>
  <si>
    <t>Xochitlán de Vicente Suárez</t>
  </si>
  <si>
    <t>Zontecomatlán de López y Fuentes</t>
  </si>
  <si>
    <t>San Juan Lachigalla</t>
  </si>
  <si>
    <t>Xochitlán Todos Santos</t>
  </si>
  <si>
    <t>Zozocolco de Hidalgo</t>
  </si>
  <si>
    <t>San Juan Lajarcia</t>
  </si>
  <si>
    <t>Yaonáhuac</t>
  </si>
  <si>
    <t>Agua Dulce</t>
  </si>
  <si>
    <t>San Juan Lalana</t>
  </si>
  <si>
    <t>Yehualtepec</t>
  </si>
  <si>
    <t>El Higo</t>
  </si>
  <si>
    <t>San Juan de los Cués</t>
  </si>
  <si>
    <t>Zacapala</t>
  </si>
  <si>
    <t>Nanchital de Lázaro Cárdenas del Río</t>
  </si>
  <si>
    <t>San Juan Mazatlán</t>
  </si>
  <si>
    <t>Zacapoaxtla</t>
  </si>
  <si>
    <t>Tres Valles</t>
  </si>
  <si>
    <t>San Juan Mixtepec -Dto. 08 -</t>
  </si>
  <si>
    <t>Zacatlán</t>
  </si>
  <si>
    <t>Carlos A. Carrillo</t>
  </si>
  <si>
    <t>San Juan Mixtepec -Dto. 26 -</t>
  </si>
  <si>
    <t>Zapotitlán</t>
  </si>
  <si>
    <t>Tatahuicapan de Juárez</t>
  </si>
  <si>
    <t>San Juan Ñumí</t>
  </si>
  <si>
    <t>Zapotitlán de Méndez</t>
  </si>
  <si>
    <t>Uxpanapa</t>
  </si>
  <si>
    <t>San Juan Ozolotepec</t>
  </si>
  <si>
    <t>San Rafael</t>
  </si>
  <si>
    <t>San Juan Petlapa</t>
  </si>
  <si>
    <t>Zautla</t>
  </si>
  <si>
    <t>Santiago Sochiapan</t>
  </si>
  <si>
    <t>San Juan Quiahije</t>
  </si>
  <si>
    <t>Zihuateutla</t>
  </si>
  <si>
    <t>San Juan Quiotepec</t>
  </si>
  <si>
    <t>Zinacatepec</t>
  </si>
  <si>
    <t>San Juan Sayultepec</t>
  </si>
  <si>
    <t>Zongozotla</t>
  </si>
  <si>
    <t>San Juan Tabaá</t>
  </si>
  <si>
    <t>Zoquiapan</t>
  </si>
  <si>
    <t>San Juan Tamazola</t>
  </si>
  <si>
    <t>Zoquitlán</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</si>
  <si>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</si>
  <si>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</si>
  <si>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</si>
  <si>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</si>
  <si>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</si>
  <si>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</si>
  <si>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</si>
  <si>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</si>
  <si>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</si>
  <si>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</si>
  <si>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</si>
  <si>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</si>
  <si>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</si>
  <si>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</si>
  <si>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</si>
  <si>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</si>
  <si>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</si>
  <si>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</si>
  <si>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</si>
  <si>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</si>
  <si>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</si>
  <si>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</si>
  <si>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</si>
  <si>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</si>
  <si>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</si>
  <si>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</si>
  <si>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</si>
  <si>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</si>
  <si>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</si>
  <si>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</si>
  <si>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</si>
  <si>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</si>
  <si>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</si>
  <si>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</si>
  <si>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</si>
  <si>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</si>
  <si>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</si>
  <si>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</si>
  <si>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</si>
  <si>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</si>
  <si>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</si>
  <si>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</si>
  <si>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</si>
  <si>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</si>
  <si>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</si>
  <si>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</si>
  <si>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</si>
  <si>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</si>
  <si>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</si>
  <si>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</si>
  <si>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</si>
  <si>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</si>
  <si>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</si>
  <si>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</si>
  <si>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</si>
  <si>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</si>
  <si>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</si>
  <si>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</si>
  <si>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</si>
  <si>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</si>
  <si>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</si>
  <si>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</si>
  <si>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</si>
  <si>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</si>
  <si>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</si>
  <si>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</si>
  <si>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</si>
  <si>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</si>
  <si>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</si>
  <si>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</si>
  <si>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</si>
  <si>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</si>
  <si>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</si>
  <si>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</si>
  <si>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</si>
  <si>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</si>
  <si>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</si>
  <si>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</si>
  <si>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</si>
  <si>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</si>
  <si>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</si>
  <si>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</si>
  <si>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</si>
  <si>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</si>
  <si>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</si>
  <si>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</si>
  <si>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</si>
  <si>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</si>
  <si>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</si>
  <si>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</si>
  <si>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</si>
  <si>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</si>
  <si>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</si>
  <si>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</si>
  <si>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</si>
  <si>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</si>
  <si>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</si>
  <si>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</si>
  <si>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</si>
  <si>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-Dto. 22 -</t>
  </si>
  <si>
    <t>San Pedro Mixtepec -Dto. 26 -</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</si>
  <si>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</si>
  <si>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</si>
  <si>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</si>
  <si>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</si>
  <si>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</si>
  <si>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</si>
  <si>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</si>
  <si>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</si>
  <si>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</si>
  <si>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</si>
  <si>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</si>
  <si>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</si>
  <si>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</si>
  <si>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</si>
  <si>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 de Melchor Ocampo</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</si>
  <si>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</si>
  <si>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</si>
  <si>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</si>
  <si>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</si>
  <si>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</si>
  <si>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</si>
  <si>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</si>
  <si>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</si>
  <si>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</si>
  <si>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</si>
  <si>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</si>
  <si>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</si>
  <si>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</si>
  <si>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</si>
  <si>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</si>
  <si>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</si>
  <si>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</si>
  <si>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</si>
  <si>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</si>
  <si>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</si>
  <si>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</si>
  <si>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</si>
  <si>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</si>
  <si>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</si>
  <si>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</si>
  <si>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</si>
  <si>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</si>
  <si>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</si>
  <si>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</si>
  <si>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</si>
  <si>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</si>
  <si>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</si>
  <si>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</si>
  <si>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</si>
  <si>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</si>
  <si>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</si>
  <si>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</si>
  <si>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</si>
  <si>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</si>
  <si>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</si>
  <si>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</si>
  <si>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</si>
  <si>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</si>
  <si>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</si>
  <si>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</si>
  <si>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</si>
  <si>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</si>
  <si>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</si>
  <si>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</si>
  <si>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</si>
  <si>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</si>
  <si>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</si>
  <si>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</si>
  <si>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</si>
  <si>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</si>
  <si>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</si>
  <si>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</si>
  <si>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</si>
  <si>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</si>
  <si>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</si>
  <si>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</si>
  <si>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</si>
  <si>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</si>
  <si>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</si>
  <si>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</si>
  <si>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</si>
  <si>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</si>
  <si>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</si>
  <si>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</si>
  <si>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</si>
  <si>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</si>
  <si>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</si>
  <si>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</si>
  <si>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</si>
  <si>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</si>
  <si>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</si>
  <si>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</si>
  <si>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</si>
  <si>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</si>
  <si>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</si>
  <si>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</si>
  <si>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</si>
  <si>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</si>
  <si>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</si>
  <si>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</si>
  <si>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</si>
  <si>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</si>
  <si>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</si>
  <si>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</si>
  <si>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</si>
  <si>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</si>
  <si>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</si>
  <si>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</si>
  <si>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</si>
  <si>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</si>
  <si>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</si>
  <si>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</si>
  <si>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</si>
  <si>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</si>
  <si>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</si>
  <si>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</si>
  <si>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</si>
  <si>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</si>
  <si>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</si>
  <si>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</si>
  <si>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</si>
  <si>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</si>
  <si>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</si>
  <si>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</si>
  <si>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</si>
  <si>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</si>
  <si>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</si>
  <si>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</si>
  <si>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</si>
  <si>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</si>
  <si>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</si>
  <si>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</si>
  <si>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</si>
  <si>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</si>
  <si>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</si>
  <si>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</si>
  <si>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</si>
  <si>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</si>
  <si>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</si>
  <si>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</si>
  <si>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</si>
  <si>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</si>
  <si>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</si>
  <si>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</si>
  <si>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</si>
  <si>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</si>
  <si>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</si>
  <si>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</si>
  <si>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</si>
  <si>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</si>
  <si>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</si>
  <si>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</si>
  <si>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</si>
  <si>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</si>
  <si>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</si>
  <si>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</si>
  <si>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</si>
  <si>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</si>
  <si>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</si>
  <si>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</si>
  <si>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</si>
  <si>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</si>
  <si>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</si>
  <si>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</si>
  <si>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</si>
  <si>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</si>
  <si>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</si>
  <si>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</si>
  <si>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</si>
  <si>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</si>
  <si>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</si>
  <si>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</si>
  <si>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</si>
  <si>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</si>
  <si>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</si>
  <si>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</si>
  <si>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</si>
  <si>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</si>
  <si>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</si>
  <si>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</si>
  <si>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</si>
  <si>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</si>
  <si>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</si>
  <si>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</si>
  <si>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</si>
  <si>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</si>
  <si>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</si>
  <si>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</si>
  <si>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</si>
  <si>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</si>
  <si>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</si>
  <si>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</si>
  <si>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</si>
  <si>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</si>
  <si>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</si>
  <si>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</si>
  <si>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</si>
  <si>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</si>
  <si>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</si>
  <si>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</si>
  <si>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</si>
  <si>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</si>
  <si>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</si>
  <si>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</si>
  <si>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</si>
  <si>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</si>
  <si>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</si>
  <si>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</si>
  <si>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</si>
  <si>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</si>
  <si>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</si>
  <si>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</si>
  <si>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</si>
  <si>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</si>
  <si>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</si>
  <si>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</si>
  <si>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</si>
  <si>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</si>
  <si>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</si>
  <si>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</si>
  <si>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</si>
  <si>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</si>
  <si>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</si>
  <si>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</si>
  <si>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</si>
  <si>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</si>
  <si>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</si>
  <si>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</si>
  <si>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Tezoatlán de Segura y Luna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</si>
  <si>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</si>
  <si>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</si>
  <si>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</si>
  <si>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</si>
  <si>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</si>
  <si>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</si>
  <si>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</si>
  <si>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</si>
  <si>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</si>
  <si>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</si>
  <si>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</si>
  <si>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</si>
  <si>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</si>
  <si>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</si>
  <si>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</si>
  <si>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</si>
  <si>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Yucutindó</t>
  </si>
  <si>
    <t>Zapotitlán Lagunas</t>
  </si>
  <si>
    <t>Zapotitlán Palmas</t>
  </si>
  <si>
    <t>Santa Inés de Zaragoza</t>
  </si>
  <si>
    <t>Zimatlán de Álvarez</t>
  </si>
  <si>
    <t>Estados</t>
  </si>
  <si>
    <t>Estado prueba</t>
  </si>
  <si>
    <t>||</t>
  </si>
  <si>
    <t>Tarifas Eléctricas: Domésticas</t>
  </si>
  <si>
    <t>Rango</t>
  </si>
  <si>
    <t>Concepto</t>
  </si>
  <si>
    <t>Verano</t>
  </si>
  <si>
    <t>Básico V1T1</t>
  </si>
  <si>
    <t>Intermedio V1T1</t>
  </si>
  <si>
    <t>Básico V2T1</t>
  </si>
  <si>
    <t>Intermedio V2T1</t>
  </si>
  <si>
    <t>Excedente V2T1</t>
  </si>
  <si>
    <r>
      <rPr>
        <sz val="10"/>
        <color indexed="12"/>
        <rFont val="Times New Roman"/>
      </rPr>
      <t>Fuera de Verano</t>
    </r>
  </si>
  <si>
    <r>
      <rPr>
        <sz val="10"/>
        <color indexed="8"/>
        <rFont val="Times New Roman"/>
      </rPr>
      <t xml:space="preserve">Básico </t>
    </r>
    <r>
      <rPr>
        <sz val="10"/>
        <color indexed="22"/>
        <rFont val="Times New Roman"/>
      </rPr>
      <t>N1T1</t>
    </r>
  </si>
  <si>
    <t>Intermedio N1T1</t>
  </si>
  <si>
    <t>Básico N2T1</t>
  </si>
  <si>
    <t>Intermedio N2T1</t>
  </si>
  <si>
    <t>Excedente N2T1</t>
  </si>
  <si>
    <t>Básico V1TA</t>
  </si>
  <si>
    <t>Intermedio V1TA</t>
  </si>
  <si>
    <t>Básico V2TA</t>
  </si>
  <si>
    <t>Intermedio V2TA</t>
  </si>
  <si>
    <t>Excedente V2TA</t>
  </si>
  <si>
    <t>Básico N1TA</t>
  </si>
  <si>
    <t>Intermedio N1TA</t>
  </si>
  <si>
    <t>Básico N2TA</t>
  </si>
  <si>
    <t>Intermedio N2TA</t>
  </si>
  <si>
    <t>Excedente N2TA</t>
  </si>
  <si>
    <t>Básico V1TB</t>
  </si>
  <si>
    <t>Intermedio V1TB</t>
  </si>
  <si>
    <t>Básico V2TB</t>
  </si>
  <si>
    <t>Intermedio V2TB</t>
  </si>
  <si>
    <t>Excedente V2TB</t>
  </si>
  <si>
    <t>Básico N1TB</t>
  </si>
  <si>
    <t>Intermedio N1TB</t>
  </si>
  <si>
    <t>Básico N2TB</t>
  </si>
  <si>
    <t>Intermedio N2TB</t>
  </si>
  <si>
    <t>Excedente N2TB</t>
  </si>
  <si>
    <t>Básico V1TC</t>
  </si>
  <si>
    <t>Intermedio V1TC</t>
  </si>
  <si>
    <t>Básico V2TC</t>
  </si>
  <si>
    <t>Intermedio V2TC</t>
  </si>
  <si>
    <t>Excedente V2TC</t>
  </si>
  <si>
    <t>Básico N1TC</t>
  </si>
  <si>
    <t>Intermedio N1TC</t>
  </si>
  <si>
    <t>Básico N2TC</t>
  </si>
  <si>
    <t>Intermedio N2TC</t>
  </si>
  <si>
    <t>Excedente N2TC</t>
  </si>
  <si>
    <t>Básico V1TD</t>
  </si>
  <si>
    <t>Intermedio V1TD</t>
  </si>
  <si>
    <t>Básico V2TD</t>
  </si>
  <si>
    <t>Intermedio V2TD</t>
  </si>
  <si>
    <t>Excedente V2TD</t>
  </si>
  <si>
    <t>Básico N1TD</t>
  </si>
  <si>
    <t>Intermedio N1TD</t>
  </si>
  <si>
    <t>Básico N2TD</t>
  </si>
  <si>
    <t>Intermedio N2TD</t>
  </si>
  <si>
    <t>Excedente N2TD</t>
  </si>
  <si>
    <t>Básico V1TE</t>
  </si>
  <si>
    <t>Intermedio V1TE</t>
  </si>
  <si>
    <t>Básico V2TE</t>
  </si>
  <si>
    <t>Intermedio V2TE</t>
  </si>
  <si>
    <t>Excedente V2TE</t>
  </si>
  <si>
    <t>Básico N1TE</t>
  </si>
  <si>
    <t>Intermedio N1TE</t>
  </si>
  <si>
    <t>Excedente N1TE</t>
  </si>
  <si>
    <t>Básico N2TE</t>
  </si>
  <si>
    <t>Intermedio N2TE</t>
  </si>
  <si>
    <t>Excedente N2TE</t>
  </si>
  <si>
    <t>Básico V1TF</t>
  </si>
  <si>
    <t>Intermedio V1TF</t>
  </si>
  <si>
    <t>Básico V2TF</t>
  </si>
  <si>
    <t>Intermedio bajo V2TF</t>
  </si>
  <si>
    <t>Intermedio alto V2TF</t>
  </si>
  <si>
    <t>Excedente V2TF</t>
  </si>
  <si>
    <t>Básico N1TF</t>
  </si>
  <si>
    <t>Intermedio N1TF</t>
  </si>
  <si>
    <t>Excedente N1TF</t>
  </si>
  <si>
    <t>Básico N2TF</t>
  </si>
  <si>
    <t>Intermedio N2TF</t>
  </si>
  <si>
    <t>Excedente N2TF</t>
  </si>
  <si>
    <t>Tarifa DAC</t>
  </si>
  <si>
    <t>Cargo Fijo Baja California Verano</t>
  </si>
  <si>
    <t>Cargo Energía Baja California Verano</t>
  </si>
  <si>
    <t>No Verano</t>
  </si>
  <si>
    <t>Cargo Fijo Baja California Fuera de Verano</t>
  </si>
  <si>
    <t>Cargo Energía Baja California Fuera de Verano</t>
  </si>
  <si>
    <t>Cargo Fijo Baja California Sur Verano</t>
  </si>
  <si>
    <t>Cargo Energía Baja California Sur Verano</t>
  </si>
  <si>
    <t>Cargo Fijo Baja California Sur Fuera de Verano</t>
  </si>
  <si>
    <t>Cargo Energía Baja California Sur Fuera de Verano</t>
  </si>
  <si>
    <t>No Aplica</t>
  </si>
  <si>
    <t>Cargo Fijo Noroeste</t>
  </si>
  <si>
    <t>Cargo Energía Noroeste</t>
  </si>
  <si>
    <t>Cargo Fijo Norte</t>
  </si>
  <si>
    <t>Cargo Energía Norte</t>
  </si>
  <si>
    <t>Cargo Fijo Noreste</t>
  </si>
  <si>
    <t>Cargo Energía Noreste</t>
  </si>
  <si>
    <t>Cargo Fijo Sur</t>
  </si>
  <si>
    <t>Cargo Energía Sur</t>
  </si>
  <si>
    <t>Cargo Fijo Peninsular</t>
  </si>
  <si>
    <t>Cargo Energía Peninsular</t>
  </si>
  <si>
    <t>Cargo Fijo Central</t>
  </si>
  <si>
    <t>Cargo Energía Central</t>
  </si>
  <si>
    <r>
      <rPr>
        <sz val="10"/>
        <color indexed="8"/>
        <rFont val="Times New Roman"/>
      </rPr>
      <t>Tarifa 1</t>
    </r>
  </si>
  <si>
    <t>Básico VT1</t>
  </si>
  <si>
    <t>Intermedio VT1</t>
  </si>
  <si>
    <t>Excedente VT1</t>
  </si>
  <si>
    <t>Básico NT1</t>
  </si>
  <si>
    <t>Intermedio NT1</t>
  </si>
  <si>
    <t>Excedente NT1</t>
  </si>
  <si>
    <r>
      <rPr>
        <sz val="10"/>
        <color indexed="8"/>
        <rFont val="Times New Roman"/>
      </rPr>
      <t>Tarifa 1A</t>
    </r>
  </si>
  <si>
    <t>Básico VTA</t>
  </si>
  <si>
    <t>Intermedio VTA</t>
  </si>
  <si>
    <t>Excedente VTA</t>
  </si>
  <si>
    <t>Fuera de verano</t>
  </si>
  <si>
    <t>Básico NTA</t>
  </si>
  <si>
    <t>Intermedio NTA</t>
  </si>
  <si>
    <t>Excedente NTA</t>
  </si>
  <si>
    <r>
      <rPr>
        <sz val="10"/>
        <color indexed="8"/>
        <rFont val="Times New Roman"/>
      </rPr>
      <t>Tarifa 1B</t>
    </r>
  </si>
  <si>
    <t>Básico VTB</t>
  </si>
  <si>
    <t>Intermedio VTB</t>
  </si>
  <si>
    <t>Excedente VTB</t>
  </si>
  <si>
    <t>Básico NTB</t>
  </si>
  <si>
    <t>Intermedio NTB</t>
  </si>
  <si>
    <t>Excedente NTB</t>
  </si>
  <si>
    <r>
      <rPr>
        <sz val="10"/>
        <color indexed="8"/>
        <rFont val="Times New Roman"/>
      </rPr>
      <t>Tarifa 1C</t>
    </r>
  </si>
  <si>
    <t>Básico VTC</t>
  </si>
  <si>
    <t>Intermedio bajo VTC</t>
  </si>
  <si>
    <t>Intermedio alto VTC</t>
  </si>
  <si>
    <t>Excedente VTC</t>
  </si>
  <si>
    <t>Básico NTC</t>
  </si>
  <si>
    <t>Intermedio NTC</t>
  </si>
  <si>
    <t>Excedente NTC</t>
  </si>
  <si>
    <r>
      <rPr>
        <sz val="10"/>
        <color indexed="8"/>
        <rFont val="Times New Roman"/>
      </rPr>
      <t>Tarifa 1D</t>
    </r>
  </si>
  <si>
    <t>Básico VTD</t>
  </si>
  <si>
    <t>Intermedio bajo VTD</t>
  </si>
  <si>
    <t>Intermedio alto VTD</t>
  </si>
  <si>
    <t>Excedente VTD</t>
  </si>
  <si>
    <t>Básico NTD</t>
  </si>
  <si>
    <t>Intermedio NTD</t>
  </si>
  <si>
    <t>Excedente NTD</t>
  </si>
  <si>
    <r>
      <rPr>
        <sz val="10"/>
        <color indexed="8"/>
        <rFont val="Times New Roman"/>
      </rPr>
      <t>Tarifa 1E</t>
    </r>
  </si>
  <si>
    <t>Básico VTE</t>
  </si>
  <si>
    <t>Intermedio bajo VTE</t>
  </si>
  <si>
    <t>Intermedio alto VTE</t>
  </si>
  <si>
    <t>Excedente VTE</t>
  </si>
  <si>
    <t>Básico NTE</t>
  </si>
  <si>
    <t>Intermedio NTE</t>
  </si>
  <si>
    <t>Excedente NTE</t>
  </si>
  <si>
    <r>
      <rPr>
        <sz val="10"/>
        <color indexed="8"/>
        <rFont val="Times New Roman"/>
      </rPr>
      <t>Tarifa 1F</t>
    </r>
  </si>
  <si>
    <t>Básico VTF</t>
  </si>
  <si>
    <t>Intermedio bajo VTF</t>
  </si>
  <si>
    <t>Intermedio alto VTF</t>
  </si>
  <si>
    <t>Excedente VTF</t>
  </si>
  <si>
    <t>Básico NTF</t>
  </si>
  <si>
    <t>Intermedio NTF</t>
  </si>
  <si>
    <t>Excedente NTF</t>
  </si>
  <si>
    <t>CALCULADORA DE TARIFAS ELÉCTRICAS</t>
  </si>
  <si>
    <t>CALCULADORA DE CARGOS</t>
  </si>
  <si>
    <t>Tarifas</t>
  </si>
  <si>
    <t>Mes</t>
  </si>
  <si>
    <r>
      <rPr>
        <sz val="10"/>
        <color indexed="12"/>
        <rFont val="Times New Roman"/>
      </rPr>
      <t>Básico N1T1</t>
    </r>
  </si>
  <si>
    <r>
      <rPr>
        <sz val="10"/>
        <color indexed="12"/>
        <rFont val="Times New Roman"/>
      </rPr>
      <t>Intermedio N1T1</t>
    </r>
  </si>
  <si>
    <r>
      <rPr>
        <sz val="10"/>
        <color indexed="12"/>
        <rFont val="Times New Roman"/>
      </rPr>
      <t>Básico N2T1</t>
    </r>
  </si>
  <si>
    <t>Total</t>
  </si>
  <si>
    <r>
      <rPr>
        <sz val="10"/>
        <color indexed="12"/>
        <rFont val="Times New Roman"/>
      </rPr>
      <t>Intermedio N2T1</t>
    </r>
  </si>
  <si>
    <r>
      <rPr>
        <sz val="10"/>
        <color indexed="12"/>
        <rFont val="Times New Roman"/>
      </rPr>
      <t>Excedente N2T1</t>
    </r>
  </si>
  <si>
    <t>DATOS DE ENTRADA</t>
  </si>
  <si>
    <t>Consumo promedio mensual</t>
  </si>
  <si>
    <t>Limite</t>
  </si>
  <si>
    <t>Bloque</t>
  </si>
  <si>
    <t>CALCULADORA DAC</t>
  </si>
  <si>
    <r>
      <rPr>
        <sz val="10"/>
        <color indexed="12"/>
        <rFont val="Times New Roman"/>
      </rPr>
      <t>Tarifa 1</t>
    </r>
  </si>
  <si>
    <t xml:space="preserve">Auxiliar tarifa </t>
  </si>
  <si>
    <t>Consumo de mes actual</t>
  </si>
  <si>
    <t>Mínimo de consumo</t>
  </si>
  <si>
    <r>
      <rPr>
        <sz val="10"/>
        <color indexed="12"/>
        <rFont val="Times New Roman"/>
      </rPr>
      <t>C</t>
    </r>
  </si>
  <si>
    <r>
      <rPr>
        <sz val="10"/>
        <color indexed="12"/>
        <rFont val="Times New Roman"/>
      </rPr>
      <t>Cargo Fijo Central</t>
    </r>
  </si>
  <si>
    <r>
      <rPr>
        <sz val="10"/>
        <color indexed="12"/>
        <rFont val="Times New Roman"/>
      </rPr>
      <t>Cargo Energía Central</t>
    </r>
  </si>
  <si>
    <t>Central</t>
  </si>
  <si>
    <t>CALCULADORA DE TEMPORADA</t>
  </si>
  <si>
    <t>Mensual</t>
  </si>
  <si>
    <t>Bimestral</t>
  </si>
  <si>
    <t>Fuera de Verano</t>
  </si>
  <si>
    <t>Doméstico</t>
  </si>
  <si>
    <t>Doméstico de alto consumo</t>
  </si>
  <si>
    <t>Enero</t>
  </si>
  <si>
    <t>Marzo</t>
  </si>
  <si>
    <t>Junio</t>
  </si>
  <si>
    <t>Julio</t>
  </si>
  <si>
    <t>Agosto</t>
  </si>
  <si>
    <t>Septiembre</t>
  </si>
  <si>
    <t>Octubre</t>
  </si>
  <si>
    <t>Noviembre</t>
  </si>
  <si>
    <t>Diciembre</t>
  </si>
  <si>
    <r>
      <rPr>
        <sz val="10"/>
        <color indexed="12"/>
        <rFont val="Times New Roman"/>
      </rPr>
      <t>Diciembre</t>
    </r>
  </si>
  <si>
    <t>Municipios que tienen más de una tarifa</t>
  </si>
  <si>
    <t>ENTIDAD FEDERATIVA: BAJA CALIFORNIA</t>
  </si>
  <si>
    <t>ENSENADA</t>
  </si>
  <si>
    <t xml:space="preserve"> 1A </t>
  </si>
  <si>
    <t>TECATE</t>
  </si>
  <si>
    <t>ENTIDAD FEDERATIVA: BAJA CALIFORNIA SUR</t>
  </si>
  <si>
    <t>COMONDÚ</t>
  </si>
  <si>
    <t>1C</t>
  </si>
  <si>
    <t>1B</t>
  </si>
  <si>
    <t>LA PAZ</t>
  </si>
  <si>
    <t>1A</t>
  </si>
  <si>
    <t>1D</t>
  </si>
  <si>
    <t>MULEGÉ</t>
  </si>
  <si>
    <t>1E</t>
  </si>
  <si>
    <t>ENTIDAD FEDERATIVA: CHIAPAS</t>
  </si>
  <si>
    <t xml:space="preserve">IXTAPA                   </t>
  </si>
  <si>
    <t>1</t>
  </si>
  <si>
    <t xml:space="preserve">JITOTOL                  </t>
  </si>
  <si>
    <t xml:space="preserve">MONTECRISTO DE GUERRERO  </t>
  </si>
  <si>
    <t xml:space="preserve">OCOSINGO                 </t>
  </si>
  <si>
    <t xml:space="preserve">OCOTEPEC                 </t>
  </si>
  <si>
    <t xml:space="preserve">OSTUACAN                 </t>
  </si>
  <si>
    <t xml:space="preserve">OXCHUC                   </t>
  </si>
  <si>
    <t xml:space="preserve">PANTEPEC                 </t>
  </si>
  <si>
    <t xml:space="preserve">RAYON                    </t>
  </si>
  <si>
    <t xml:space="preserve">SABANILLA                </t>
  </si>
  <si>
    <t xml:space="preserve">SAN FERNANDO             </t>
  </si>
  <si>
    <t xml:space="preserve">TAPACHULA                </t>
  </si>
  <si>
    <t xml:space="preserve">TECPATAN                 </t>
  </si>
  <si>
    <t xml:space="preserve">TEOPISCA                 </t>
  </si>
  <si>
    <t xml:space="preserve">TILA                     </t>
  </si>
  <si>
    <t xml:space="preserve">TRINITARIA, LA           </t>
  </si>
  <si>
    <t xml:space="preserve">TUMBALA                  </t>
  </si>
  <si>
    <t xml:space="preserve">TUXTLA CHICO             </t>
  </si>
  <si>
    <t xml:space="preserve">TUZANTAN                 </t>
  </si>
  <si>
    <t xml:space="preserve">TZIMOL                   </t>
  </si>
  <si>
    <t xml:space="preserve">UNION JUAREZ             </t>
  </si>
  <si>
    <t xml:space="preserve">VENUSTIANO CARRANZA      </t>
  </si>
  <si>
    <t>ENTIDAD FEDERATIVA: CHIHUAHUA</t>
  </si>
  <si>
    <t xml:space="preserve">CHIHUAHUA                             </t>
  </si>
  <si>
    <t>JUAREZ</t>
  </si>
  <si>
    <t>ENTIDAD FEDERATIVA: DURANGO</t>
  </si>
  <si>
    <t>CUENCAME</t>
  </si>
  <si>
    <t>MAPIMI</t>
  </si>
  <si>
    <t xml:space="preserve">SAN DIMAS                             </t>
  </si>
  <si>
    <t>SANTA CLARA</t>
  </si>
  <si>
    <t>TAMAZULA</t>
  </si>
  <si>
    <t>ENTIDAD FEDERATIVA: GUERRERO</t>
  </si>
  <si>
    <t>ATLIXTAC</t>
  </si>
  <si>
    <t>CHILPANCINGO DE LOS BRAVO</t>
  </si>
  <si>
    <t>EDUARDO NERI (ZUMPANGO DEL RIO)</t>
  </si>
  <si>
    <t>MARTIR DE CUILAPAN</t>
  </si>
  <si>
    <t>PILCAYA</t>
  </si>
  <si>
    <t>SAN MARCOS</t>
  </si>
  <si>
    <t>TELOLOAPAN</t>
  </si>
  <si>
    <t>ENTIDAD FEDERATIVA: HIDALGO</t>
  </si>
  <si>
    <t>CALNALI</t>
  </si>
  <si>
    <t>HUAUTLA</t>
  </si>
  <si>
    <t>HUEHUETLA</t>
  </si>
  <si>
    <t>TEPEHUACAN DE GUERRERO</t>
  </si>
  <si>
    <t>TLANCHINOL</t>
  </si>
  <si>
    <t>ENTIDAD FEDERATIVA: JALISCO</t>
  </si>
  <si>
    <t>AMATITAN</t>
  </si>
  <si>
    <t>ATENGO</t>
  </si>
  <si>
    <t>ATENGUILLO</t>
  </si>
  <si>
    <t>CABO CORRIENTES</t>
  </si>
  <si>
    <t>CHIQUILISTLAN</t>
  </si>
  <si>
    <t>EJUTLA</t>
  </si>
  <si>
    <t>GUACHINANGO</t>
  </si>
  <si>
    <t>HUERTA, LA</t>
  </si>
  <si>
    <t>MAGDALENA</t>
  </si>
  <si>
    <t>MASCOTA</t>
  </si>
  <si>
    <t>MIXTLAN</t>
  </si>
  <si>
    <t>SAN SEBASTIAN DEL OESTE</t>
  </si>
  <si>
    <t>TALPA DE ALLENDE</t>
  </si>
  <si>
    <t>TECOLOTLAN</t>
  </si>
  <si>
    <t>TENAMAXTLAN</t>
  </si>
  <si>
    <t>TEQUILA</t>
  </si>
  <si>
    <t>TOLIMAN</t>
  </si>
  <si>
    <t>TUXCACUESCO</t>
  </si>
  <si>
    <t>UNION DE TULA</t>
  </si>
  <si>
    <t>ENTIDAD FEDERATIVA: ESTADO DE MEXICO</t>
  </si>
  <si>
    <t xml:space="preserve">TLATLAYA                      </t>
  </si>
  <si>
    <t>ENTIDAD FEDERATIVA: MORELOS</t>
  </si>
  <si>
    <t>CUERNAVACA</t>
  </si>
  <si>
    <t>ENTIDAD FEDERATIVA: NAYARIT</t>
  </si>
  <si>
    <t>COMPOSTELA</t>
  </si>
  <si>
    <t>DEL NAYAR</t>
  </si>
  <si>
    <t>LA YESCA</t>
  </si>
  <si>
    <t>SAN PEDRO LAGUNILLAS</t>
  </si>
  <si>
    <t>ENTIDAD FEDERATIVA: OAXACA</t>
  </si>
  <si>
    <t xml:space="preserve">ASUNCION IXTALTEPEC      </t>
  </si>
  <si>
    <t>IXTLAN DE JUAREZ</t>
  </si>
  <si>
    <t xml:space="preserve">REFORMA, LA              </t>
  </si>
  <si>
    <t xml:space="preserve">SAN AGUSTIN CHAYUCO      </t>
  </si>
  <si>
    <t xml:space="preserve">SAN AGUSTIN LOXICHA      </t>
  </si>
  <si>
    <t>SAN ANDRES TEOTILALPAM</t>
  </si>
  <si>
    <t xml:space="preserve">SAN BARTOLOME LOXICHA    </t>
  </si>
  <si>
    <t xml:space="preserve">SAN CARLOS YAUTEPEC      </t>
  </si>
  <si>
    <t>SAN FELIPE USILA</t>
  </si>
  <si>
    <t xml:space="preserve">SAN JERONIMO COATLAN     </t>
  </si>
  <si>
    <t>SAN JOSE INDEPENDENCIA</t>
  </si>
  <si>
    <t>SAN JUAN BAUTISTA CUICATL</t>
  </si>
  <si>
    <t xml:space="preserve">SAN JUAN COLORADO        </t>
  </si>
  <si>
    <t>SAN JUAN COTZOCON</t>
  </si>
  <si>
    <t xml:space="preserve">SAN JUAN JUQUILA MIXES   </t>
  </si>
  <si>
    <t xml:space="preserve">SAN JUAN LACHAO          </t>
  </si>
  <si>
    <t>SAN JUAN MAZATLAN</t>
  </si>
  <si>
    <t xml:space="preserve">SAN JUAN OZOLOTEPEC      </t>
  </si>
  <si>
    <t xml:space="preserve">SAN LORENZO              </t>
  </si>
  <si>
    <t xml:space="preserve">SAN PEDRO QUIATONI       </t>
  </si>
  <si>
    <t>SAN PEDRO TEUTILA</t>
  </si>
  <si>
    <t xml:space="preserve">SAN PEDRO TOTOLAPA       </t>
  </si>
  <si>
    <t xml:space="preserve">SANTA CATARINA JUQUILA   </t>
  </si>
  <si>
    <t>SANTA MARIA CHILCHOTLA</t>
  </si>
  <si>
    <t xml:space="preserve">SANTA MARIA ECATEPEC     </t>
  </si>
  <si>
    <t xml:space="preserve">SANTA MARIA GUIENAGATI   </t>
  </si>
  <si>
    <t xml:space="preserve">SANTA MARIA QUIEGOLANI   </t>
  </si>
  <si>
    <t xml:space="preserve">SANTA MARIA ZACATEPEC    </t>
  </si>
  <si>
    <t xml:space="preserve">SANTIAGO ASTATA          </t>
  </si>
  <si>
    <t>SANTIAGO CHOAPAM</t>
  </si>
  <si>
    <t xml:space="preserve">SANTIAGO IXTAYUTLA       </t>
  </si>
  <si>
    <t xml:space="preserve">SANTIAGO TETEPEC         </t>
  </si>
  <si>
    <t xml:space="preserve">SANTIAGO XANICA          </t>
  </si>
  <si>
    <t xml:space="preserve">SANTOS REYES NOPALA      </t>
  </si>
  <si>
    <t xml:space="preserve">TATALTEPEC DE VALDES     </t>
  </si>
  <si>
    <t>ENTIDAD FEDERATIVA: PUEBLA</t>
  </si>
  <si>
    <t>COYOMEAPAN</t>
  </si>
  <si>
    <t>ELOXOCHITLAN</t>
  </si>
  <si>
    <t>FRANCISCO Z MENA</t>
  </si>
  <si>
    <t>PANTEPEC</t>
  </si>
  <si>
    <t>SAN SEBASTIAN TLACOTEPEC</t>
  </si>
  <si>
    <t>TEOTLALCO</t>
  </si>
  <si>
    <t>TEPEXCO</t>
  </si>
  <si>
    <t>VENUSTIANO CARRANZA</t>
  </si>
  <si>
    <t>ZOQUITLAN</t>
  </si>
  <si>
    <t>ENTIDAD FEDERATIVA: QUERETARO</t>
  </si>
  <si>
    <t>ARROYO SECO</t>
  </si>
  <si>
    <t>PINAL DE AMOLES</t>
  </si>
  <si>
    <t>ENTIDAD FEDERATIVA: QUINTANA ROO</t>
  </si>
  <si>
    <t>BENITO JUAREZ</t>
  </si>
  <si>
    <t>FELIPE CARRILLO PUERTO</t>
  </si>
  <si>
    <t>LAZARO CARDENAS</t>
  </si>
  <si>
    <t>OTHON P. BLANCO</t>
  </si>
  <si>
    <t>ENTIDAD FEDERATIVA: SINALOA</t>
  </si>
  <si>
    <t>AHOME</t>
  </si>
  <si>
    <t>1F</t>
  </si>
  <si>
    <t>ESCUINAPA</t>
  </si>
  <si>
    <t>GUASAVE</t>
  </si>
  <si>
    <t>MOCORITO</t>
  </si>
  <si>
    <t>SALVADOR ALVARADO</t>
  </si>
  <si>
    <t>ENTIDAD FEDERATIVA: SONORA</t>
  </si>
  <si>
    <t>ARIZPE</t>
  </si>
  <si>
    <t>OPODEPE</t>
  </si>
  <si>
    <t>TUBUTAMA</t>
  </si>
  <si>
    <t>ENTIDAD FEDERATIVA: TAMAULIPAS</t>
  </si>
  <si>
    <t>BUSTAMANTE</t>
  </si>
  <si>
    <t>GOMEZ FARIAS</t>
  </si>
  <si>
    <t>JIMENEZ</t>
  </si>
  <si>
    <t>MANTE</t>
  </si>
  <si>
    <t>SOTO LA MARINA</t>
  </si>
  <si>
    <t>ENTIDAD FEDERATIVA: VERACRUZ</t>
  </si>
  <si>
    <t>ACTOPAN</t>
  </si>
  <si>
    <t>ALTO LUCERO</t>
  </si>
  <si>
    <t>ALVARADO</t>
  </si>
  <si>
    <t>AMATLAN DE LOS REYES</t>
  </si>
  <si>
    <t>ANGEL R CABADA</t>
  </si>
  <si>
    <t>ATZALAN</t>
  </si>
  <si>
    <t>CAMARÓN DE TEJEDA</t>
  </si>
  <si>
    <t>CASTILLO DE TEAYO</t>
  </si>
  <si>
    <t>CATEMACO</t>
  </si>
  <si>
    <t>CERRO AZUL</t>
  </si>
  <si>
    <t>CHICONQUIACO</t>
  </si>
  <si>
    <t>CHICONTEPEC</t>
  </si>
  <si>
    <t>CHINAMECA</t>
  </si>
  <si>
    <t>COETZALA</t>
  </si>
  <si>
    <t>COMAPA</t>
  </si>
  <si>
    <t>COSAUTLAN DE CARVAJAL</t>
  </si>
  <si>
    <t>COSOLEACAQUE</t>
  </si>
  <si>
    <t>COTAXTLA</t>
  </si>
  <si>
    <t>COXQUIHUI</t>
  </si>
  <si>
    <t>COYUTLA</t>
  </si>
  <si>
    <t>CUICHAPA</t>
  </si>
  <si>
    <t>EMILIANO ZAPATA</t>
  </si>
  <si>
    <t>ESPINAL</t>
  </si>
  <si>
    <t>HUEYAPAN DE OCAMPO</t>
  </si>
  <si>
    <t>IGNACIO DE LA LLAVE</t>
  </si>
  <si>
    <t>ILAMATLAN</t>
  </si>
  <si>
    <t>ISLA</t>
  </si>
  <si>
    <t>IXCATEPEC</t>
  </si>
  <si>
    <t>IXHUATLAN DEL SURESTE</t>
  </si>
  <si>
    <t>JALCOMULCO</t>
  </si>
  <si>
    <t>JALTIPAN</t>
  </si>
  <si>
    <t>JUAN RODRIGUEZ CLARA</t>
  </si>
  <si>
    <t>JUCHIQUE DE FERRER</t>
  </si>
  <si>
    <t>MANLIO FABIO ALTAMIRANO</t>
  </si>
  <si>
    <t>MINATITLAN</t>
  </si>
  <si>
    <t>MISANTLA</t>
  </si>
  <si>
    <t>NAUTLA</t>
  </si>
  <si>
    <t>OTEAPAN</t>
  </si>
  <si>
    <t>PANUCO</t>
  </si>
  <si>
    <t>PAPANTLA</t>
  </si>
  <si>
    <t>PUENTE NACIONAL</t>
  </si>
  <si>
    <t>SALTABARRANCA</t>
  </si>
  <si>
    <t>SAN ANDRES TUXTLA</t>
  </si>
  <si>
    <t>SANTIAGO TUXTLA</t>
  </si>
  <si>
    <t>SOTEAPAN</t>
  </si>
  <si>
    <t>TAMPICO ALTO</t>
  </si>
  <si>
    <t>TANCOCO</t>
  </si>
  <si>
    <t>TANTOYUCA</t>
  </si>
  <si>
    <t>TECOLUTLA</t>
  </si>
  <si>
    <t>TEMAPACHE</t>
  </si>
  <si>
    <t>TEMPOAL</t>
  </si>
  <si>
    <t>TEXCATEPEC</t>
  </si>
  <si>
    <t>TIHUATLAN</t>
  </si>
  <si>
    <t>TLACOTEPEC DE MEJIA</t>
  </si>
  <si>
    <t>TLALIXCOYAN</t>
  </si>
  <si>
    <t>TLALTETELA</t>
  </si>
  <si>
    <t>TLAPACOYAN</t>
  </si>
  <si>
    <t>YECUATLA</t>
  </si>
  <si>
    <t>ZENTLA</t>
  </si>
  <si>
    <t>ZONGOLICA</t>
  </si>
  <si>
    <t>ZOZOCOLCO DE HIDALGO</t>
  </si>
  <si>
    <t>ENTIDAD FEDERATIVA: YUCATAN</t>
  </si>
  <si>
    <t>CANTAMAYEC</t>
  </si>
  <si>
    <t>CENOTILLO</t>
  </si>
  <si>
    <t>CHACSINKIN</t>
  </si>
  <si>
    <t>CHANKOM</t>
  </si>
  <si>
    <t>CHIKINDZONOT</t>
  </si>
  <si>
    <t>DZITAS</t>
  </si>
  <si>
    <t>KANASIN</t>
  </si>
  <si>
    <t>MAXCANU</t>
  </si>
  <si>
    <t>MÉRIDA</t>
  </si>
  <si>
    <t>OXKUTZCAB</t>
  </si>
  <si>
    <t>PETO</t>
  </si>
  <si>
    <t>SOTUTA</t>
  </si>
  <si>
    <t>SUDZAL</t>
  </si>
  <si>
    <t>TECOH</t>
  </si>
  <si>
    <t>TINUM</t>
  </si>
  <si>
    <t>TIZIMIN</t>
  </si>
  <si>
    <t>TUNKAS</t>
  </si>
  <si>
    <t>TZUCACAB</t>
  </si>
  <si>
    <t>UMAN</t>
  </si>
  <si>
    <t>YAXCABA</t>
  </si>
</sst>
</file>

<file path=xl/styles.xml><?xml version="1.0" encoding="utf-8"?>
<styleSheet xmlns="http://schemas.openxmlformats.org/spreadsheetml/2006/main">
  <numFmts count="10">
    <numFmt numFmtId="0" formatCode="General"/>
    <numFmt numFmtId="59" formatCode="mmmm&quot;-&quot;yyyy"/>
    <numFmt numFmtId="60" formatCode="#,##0&quot; &quot;;&quot;-&quot;#,##0&quot; &quot;"/>
    <numFmt numFmtId="61" formatCode="&quot;$&quot;#,##0.000"/>
    <numFmt numFmtId="62" formatCode="&quot;$&quot;#,##0.00"/>
    <numFmt numFmtId="63" formatCode="0.0000"/>
    <numFmt numFmtId="64" formatCode="0.000"/>
    <numFmt numFmtId="65" formatCode="&quot; &quot;* #,##0.00&quot; &quot;;&quot;-&quot;* #,##0.00&quot; &quot;;&quot; &quot;* &quot;-&quot;??&quot; &quot;"/>
    <numFmt numFmtId="66" formatCode="&quot;$&quot;#,##0"/>
    <numFmt numFmtId="67" formatCode="&quot; &quot;* #,##0&quot; &quot;;&quot;-&quot;* #,##0&quot; &quot;;&quot; &quot;* &quot;-&quot;??&quot; &quot;"/>
  </numFmts>
  <fonts count="4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0"/>
      <color indexed="14"/>
      <name val="Arial"/>
    </font>
    <font>
      <b val="1"/>
      <sz val="16"/>
      <color indexed="15"/>
      <name val="Arial"/>
    </font>
    <font>
      <i val="1"/>
      <sz val="10"/>
      <color indexed="15"/>
      <name val="Arial"/>
    </font>
    <font>
      <b val="1"/>
      <sz val="12"/>
      <color indexed="15"/>
      <name val="Arial"/>
    </font>
    <font>
      <b val="1"/>
      <sz val="11"/>
      <color indexed="15"/>
      <name val="Arial"/>
    </font>
    <font>
      <b val="1"/>
      <sz val="10"/>
      <color indexed="15"/>
      <name val="Arial"/>
    </font>
    <font>
      <sz val="10"/>
      <color indexed="15"/>
      <name val="Arial"/>
    </font>
    <font>
      <u val="single"/>
      <sz val="11"/>
      <color indexed="11"/>
      <name val="Calibri"/>
    </font>
    <font>
      <b val="1"/>
      <sz val="10"/>
      <color indexed="17"/>
      <name val="Arial"/>
    </font>
    <font>
      <sz val="10"/>
      <color indexed="17"/>
      <name val="Arial"/>
    </font>
    <font>
      <sz val="10"/>
      <color indexed="18"/>
      <name val="Arial"/>
    </font>
    <font>
      <b val="1"/>
      <sz val="12"/>
      <color indexed="12"/>
      <name val="Arial"/>
    </font>
    <font>
      <b val="1"/>
      <sz val="12"/>
      <color indexed="17"/>
      <name val="Arial"/>
    </font>
    <font>
      <sz val="11"/>
      <color indexed="17"/>
      <name val="Arial"/>
    </font>
    <font>
      <b val="1"/>
      <sz val="11"/>
      <color indexed="17"/>
      <name val="Arial"/>
    </font>
    <font>
      <sz val="11"/>
      <color indexed="8"/>
      <name val="Helvetica Neue"/>
    </font>
    <font>
      <sz val="10"/>
      <color indexed="8"/>
      <name val="Arial"/>
    </font>
    <font>
      <u val="single"/>
      <sz val="11"/>
      <color indexed="8"/>
      <name val="Calibri"/>
    </font>
    <font>
      <b val="1"/>
      <sz val="10"/>
      <color indexed="8"/>
      <name val="Arial"/>
    </font>
    <font>
      <b val="1"/>
      <sz val="10"/>
      <color indexed="12"/>
      <name val="Arial"/>
    </font>
    <font>
      <b val="1"/>
      <sz val="14"/>
      <color indexed="17"/>
      <name val="Arial"/>
    </font>
    <font>
      <sz val="10"/>
      <color indexed="12"/>
      <name val="Arial"/>
    </font>
    <font>
      <b val="1"/>
      <sz val="16"/>
      <color indexed="17"/>
      <name val="Arial"/>
    </font>
    <font>
      <b val="1"/>
      <sz val="12"/>
      <color indexed="14"/>
      <name val="Arial"/>
    </font>
    <font>
      <sz val="8"/>
      <color indexed="8"/>
      <name val="Arial"/>
    </font>
    <font>
      <sz val="10"/>
      <color indexed="23"/>
      <name val="Arial"/>
    </font>
    <font>
      <sz val="10"/>
      <color indexed="21"/>
      <name val="Arial"/>
    </font>
    <font>
      <b val="1"/>
      <sz val="14"/>
      <color indexed="15"/>
      <name val="Arial"/>
    </font>
    <font>
      <b val="1"/>
      <sz val="11"/>
      <color indexed="16"/>
      <name val="Arial"/>
    </font>
    <font>
      <b val="1"/>
      <sz val="12"/>
      <color indexed="16"/>
      <name val="Arial"/>
    </font>
    <font>
      <sz val="11"/>
      <color indexed="23"/>
      <name val="Arial"/>
    </font>
    <font>
      <sz val="8"/>
      <color indexed="8"/>
      <name val="Times New Roman"/>
    </font>
    <font>
      <sz val="8"/>
      <color indexed="12"/>
      <name val="Times New Roman"/>
    </font>
    <font>
      <b val="1"/>
      <sz val="8"/>
      <color indexed="8"/>
      <name val="Times New Roman"/>
    </font>
    <font>
      <sz val="8"/>
      <color indexed="23"/>
      <name val="Times New Roman"/>
    </font>
    <font>
      <sz val="10"/>
      <color indexed="8"/>
      <name val="Times New Roman"/>
    </font>
    <font>
      <b val="1"/>
      <sz val="10"/>
      <color indexed="12"/>
      <name val="Times New Roman"/>
    </font>
    <font>
      <sz val="10"/>
      <color indexed="12"/>
      <name val="Times New Roman"/>
    </font>
    <font>
      <sz val="10"/>
      <color indexed="22"/>
      <name val="Times New Roman"/>
    </font>
    <font>
      <sz val="9"/>
      <color indexed="12"/>
      <name val="Times New Roman"/>
    </font>
    <font>
      <b val="1"/>
      <sz val="10"/>
      <color indexed="8"/>
      <name val="Times New Roman"/>
    </font>
    <font>
      <b val="1"/>
      <sz val="11"/>
      <color indexed="8"/>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8"/>
        <bgColor auto="1"/>
      </patternFill>
    </fill>
    <fill>
      <patternFill patternType="solid">
        <fgColor indexed="15"/>
        <bgColor auto="1"/>
      </patternFill>
    </fill>
  </fills>
  <borders count="3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n">
        <color indexed="8"/>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style="thin">
        <color indexed="8"/>
      </top>
      <bottom style="thin">
        <color indexed="8"/>
      </bottom>
      <diagonal/>
    </border>
    <border>
      <left/>
      <right/>
      <top style="thin">
        <color indexed="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right/>
      <top style="thin">
        <color indexed="13"/>
      </top>
      <bottom style="thin">
        <color indexed="13"/>
      </bottom>
      <diagonal/>
    </border>
    <border>
      <left style="thin">
        <color indexed="24"/>
      </left>
      <right style="thin">
        <color indexed="24"/>
      </right>
      <top style="thin">
        <color indexed="24"/>
      </top>
      <bottom style="thin">
        <color indexed="25"/>
      </bottom>
      <diagonal/>
    </border>
    <border>
      <left style="thin">
        <color indexed="24"/>
      </left>
      <right style="thin">
        <color indexed="24"/>
      </right>
      <top style="thin">
        <color indexed="25"/>
      </top>
      <bottom style="thin">
        <color indexed="24"/>
      </bottom>
      <diagonal/>
    </border>
    <border>
      <left style="thin">
        <color indexed="24"/>
      </left>
      <right style="thin">
        <color indexed="24"/>
      </right>
      <top style="thin">
        <color indexed="24"/>
      </top>
      <bottom style="thin">
        <color indexed="24"/>
      </bottom>
      <diagonal/>
    </border>
    <border>
      <left/>
      <right/>
      <top/>
      <bottom style="hair">
        <color indexed="8"/>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style="thin">
        <color indexed="13"/>
      </right>
      <top/>
      <bottom/>
      <diagonal/>
    </border>
    <border>
      <left/>
      <right style="hair">
        <color indexed="8"/>
      </right>
      <top/>
      <bottom/>
      <diagonal/>
    </border>
    <border>
      <left style="hair">
        <color indexed="8"/>
      </left>
      <right/>
      <top/>
      <bottom/>
      <diagonal/>
    </border>
    <border>
      <left/>
      <right style="hair">
        <color indexed="8"/>
      </right>
      <top/>
      <bottom style="hair">
        <color indexed="8"/>
      </bottom>
      <diagonal/>
    </border>
    <border>
      <left style="hair">
        <color indexed="8"/>
      </left>
      <right/>
      <top/>
      <bottom style="hair">
        <color indexed="8"/>
      </bottom>
      <diagonal/>
    </border>
    <border>
      <left/>
      <right style="thin">
        <color indexed="13"/>
      </right>
      <top/>
      <bottom style="hair">
        <color indexed="8"/>
      </bottom>
      <diagonal/>
    </border>
    <border>
      <left style="thin">
        <color indexed="13"/>
      </left>
      <right style="hair">
        <color indexed="8"/>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right style="thin">
        <color indexed="13"/>
      </right>
      <top style="hair">
        <color indexed="8"/>
      </top>
      <bottom style="hair">
        <color indexed="8"/>
      </bottom>
      <diagonal/>
    </border>
    <border>
      <left style="thin">
        <color indexed="13"/>
      </left>
      <right style="hair">
        <color indexed="8"/>
      </right>
      <top/>
      <bottom style="thin">
        <color indexed="13"/>
      </bottom>
      <diagonal/>
    </border>
  </borders>
  <cellStyleXfs count="1">
    <xf numFmtId="0" fontId="0" applyNumberFormat="0" applyFont="1" applyFill="0" applyBorder="0" applyAlignment="1" applyProtection="0">
      <alignment vertical="bottom"/>
    </xf>
  </cellStyleXfs>
  <cellXfs count="376">
    <xf numFmtId="0" fontId="0" applyNumberFormat="0" applyFont="1" applyFill="0" applyBorder="0" applyAlignment="1" applyProtection="0">
      <alignment vertical="bottom"/>
    </xf>
    <xf numFmtId="0" fontId="1" applyNumberFormat="0" applyFont="1" applyFill="0" applyBorder="0" applyAlignment="1" applyProtection="0">
      <alignment vertical="bottom"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5" borderId="5" applyNumberFormat="0" applyFont="1" applyFill="1" applyBorder="1" applyAlignment="1" applyProtection="0">
      <alignment vertical="center"/>
    </xf>
    <xf numFmtId="2" fontId="0" fillId="5" borderId="5" applyNumberFormat="1" applyFont="1" applyFill="1" applyBorder="1" applyAlignment="1" applyProtection="0">
      <alignment vertical="center"/>
    </xf>
    <xf numFmtId="0" fontId="6" fillId="5"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49" fontId="7" fillId="6" borderId="5" applyNumberFormat="1" applyFont="1" applyFill="1" applyBorder="1" applyAlignment="1" applyProtection="0">
      <alignment horizontal="center" vertical="center" wrapText="1"/>
    </xf>
    <xf numFmtId="0" fontId="7" fillId="6" borderId="5" applyNumberFormat="0" applyFont="1" applyFill="1" applyBorder="1" applyAlignment="1" applyProtection="0">
      <alignment horizontal="center" vertical="center" wrapText="1"/>
    </xf>
    <xf numFmtId="49" fontId="8" fillId="6" borderId="5" applyNumberFormat="1" applyFont="1" applyFill="1" applyBorder="1" applyAlignment="1" applyProtection="0">
      <alignment horizontal="center" vertical="center" wrapText="1"/>
    </xf>
    <xf numFmtId="0" fontId="8" fillId="6" borderId="5" applyNumberFormat="0" applyFont="1" applyFill="1" applyBorder="1" applyAlignment="1" applyProtection="0">
      <alignment horizontal="center" vertical="center" wrapText="1"/>
    </xf>
    <xf numFmtId="0" fontId="9" fillId="5" borderId="5" applyNumberFormat="0" applyFont="1" applyFill="1" applyBorder="1" applyAlignment="1" applyProtection="0">
      <alignment horizontal="center" vertical="center" wrapText="1"/>
    </xf>
    <xf numFmtId="49" fontId="10" fillId="6" borderId="5" applyNumberFormat="1" applyFont="1" applyFill="1" applyBorder="1" applyAlignment="1" applyProtection="0">
      <alignment horizontal="left" vertical="center" wrapText="1"/>
    </xf>
    <xf numFmtId="0" fontId="10" fillId="6" borderId="5" applyNumberFormat="0" applyFont="1" applyFill="1" applyBorder="1" applyAlignment="1" applyProtection="0">
      <alignment horizontal="left" vertical="center" wrapText="1"/>
    </xf>
    <xf numFmtId="49" fontId="9" fillId="6" borderId="5" applyNumberFormat="1" applyFont="1" applyFill="1" applyBorder="1" applyAlignment="1" applyProtection="0">
      <alignment horizontal="center" vertical="center" wrapText="1"/>
    </xf>
    <xf numFmtId="0" fontId="9" fillId="6" borderId="5" applyNumberFormat="0" applyFont="1" applyFill="1" applyBorder="1" applyAlignment="1" applyProtection="0">
      <alignment horizontal="center" vertical="center" wrapText="1"/>
    </xf>
    <xf numFmtId="49" fontId="11" fillId="6" borderId="5" applyNumberFormat="1" applyFont="1" applyFill="1" applyBorder="1" applyAlignment="1" applyProtection="0">
      <alignment horizontal="left" vertical="center" wrapText="1"/>
    </xf>
    <xf numFmtId="0" fontId="11" fillId="6" borderId="5" applyNumberFormat="0" applyFont="1" applyFill="1" applyBorder="1" applyAlignment="1" applyProtection="0">
      <alignment horizontal="left" vertical="center" wrapText="1"/>
    </xf>
    <xf numFmtId="49" fontId="12" fillId="6" borderId="5" applyNumberFormat="1" applyFont="1" applyFill="1" applyBorder="1" applyAlignment="1" applyProtection="0">
      <alignment horizontal="justify" vertical="center" wrapText="1"/>
    </xf>
    <xf numFmtId="0" fontId="12" fillId="6" borderId="5" applyNumberFormat="0" applyFont="1" applyFill="1" applyBorder="1" applyAlignment="1" applyProtection="0">
      <alignment horizontal="justify" vertical="center" wrapText="1"/>
    </xf>
    <xf numFmtId="49" fontId="13" fillId="6" borderId="5" applyNumberFormat="1" applyFont="1" applyFill="1" applyBorder="1" applyAlignment="1" applyProtection="0">
      <alignment horizontal="left" vertical="center" wrapText="1"/>
    </xf>
    <xf numFmtId="0" fontId="13" fillId="6" borderId="5" applyNumberFormat="0" applyFont="1" applyFill="1" applyBorder="1" applyAlignment="1" applyProtection="0">
      <alignment horizontal="left" vertical="center" wrapText="1"/>
    </xf>
    <xf numFmtId="0" fontId="12" fillId="6" borderId="5" applyNumberFormat="0" applyFont="1" applyFill="1" applyBorder="1" applyAlignment="1" applyProtection="0">
      <alignment vertical="center" wrapText="1"/>
    </xf>
    <xf numFmtId="49" fontId="16" fillId="6" borderId="5" applyNumberFormat="1" applyFont="1" applyFill="1" applyBorder="1" applyAlignment="1" applyProtection="0">
      <alignment horizontal="center" vertical="center"/>
    </xf>
    <xf numFmtId="0" fontId="9" fillId="6" borderId="5" applyNumberFormat="0" applyFont="1" applyFill="1" applyBorder="1" applyAlignment="1" applyProtection="0">
      <alignment horizontal="left" vertical="center" wrapText="1"/>
    </xf>
    <xf numFmtId="49" fontId="17" fillId="7" borderId="5" applyNumberFormat="1" applyFont="1" applyFill="1" applyBorder="1" applyAlignment="1" applyProtection="0">
      <alignment horizontal="center" vertical="center" wrapText="1"/>
    </xf>
    <xf numFmtId="0" fontId="17" fillId="7" borderId="5" applyNumberFormat="0" applyFont="1" applyFill="1" applyBorder="1" applyAlignment="1" applyProtection="0">
      <alignment horizontal="center" vertical="center" wrapText="1"/>
    </xf>
    <xf numFmtId="49" fontId="18" fillId="8" borderId="5" applyNumberFormat="1" applyFont="1" applyFill="1" applyBorder="1" applyAlignment="1" applyProtection="0">
      <alignment horizontal="center" vertical="center" wrapText="1"/>
    </xf>
    <xf numFmtId="0" fontId="18" fillId="8" borderId="5" applyNumberFormat="0" applyFont="1" applyFill="1" applyBorder="1" applyAlignment="1" applyProtection="0">
      <alignment horizontal="center" vertical="center" wrapText="1"/>
    </xf>
    <xf numFmtId="0" fontId="19" fillId="6" borderId="5" applyNumberFormat="0" applyFont="1" applyFill="1" applyBorder="1" applyAlignment="1" applyProtection="0">
      <alignment horizontal="left" vertical="center"/>
    </xf>
    <xf numFmtId="0" fontId="0" fillId="6" borderId="5" applyNumberFormat="0" applyFont="1" applyFill="1" applyBorder="1" applyAlignment="1" applyProtection="0">
      <alignment vertical="center"/>
    </xf>
    <xf numFmtId="0" fontId="18" fillId="6" borderId="5" applyNumberFormat="0" applyFont="1" applyFill="1" applyBorder="1" applyAlignment="1" applyProtection="0">
      <alignment horizontal="center" vertical="center" wrapText="1"/>
    </xf>
    <xf numFmtId="0" fontId="9" fillId="6" borderId="5" applyNumberFormat="0" applyFont="1" applyFill="1" applyBorder="1" applyAlignment="1" applyProtection="0">
      <alignment vertical="center" wrapText="1"/>
    </xf>
    <xf numFmtId="0" fontId="9" fillId="9" borderId="5" applyNumberFormat="0" applyFont="1" applyFill="1" applyBorder="1" applyAlignment="1" applyProtection="0">
      <alignment horizontal="center" vertical="center" wrapText="1"/>
    </xf>
    <xf numFmtId="2" fontId="0" fillId="6" borderId="5" applyNumberFormat="1" applyFont="1" applyFill="1" applyBorder="1" applyAlignment="1" applyProtection="0">
      <alignment vertical="center"/>
    </xf>
    <xf numFmtId="49" fontId="20" fillId="9" borderId="5" applyNumberFormat="1" applyFont="1" applyFill="1" applyBorder="1" applyAlignment="1" applyProtection="0">
      <alignment horizontal="left" vertical="center" wrapText="1"/>
    </xf>
    <xf numFmtId="0" fontId="22" fillId="4" borderId="5" applyNumberFormat="1" applyFont="1" applyFill="1" applyBorder="1" applyAlignment="1" applyProtection="0">
      <alignment horizontal="center" vertical="center"/>
    </xf>
    <xf numFmtId="49" fontId="11" fillId="10" borderId="5" applyNumberFormat="1" applyFont="1" applyFill="1" applyBorder="1" applyAlignment="1" applyProtection="0">
      <alignment horizontal="center" vertical="center"/>
    </xf>
    <xf numFmtId="1" fontId="11" fillId="10" borderId="5" applyNumberFormat="1" applyFont="1" applyFill="1" applyBorder="1" applyAlignment="1" applyProtection="0">
      <alignment horizontal="center" vertical="center"/>
    </xf>
    <xf numFmtId="59" fontId="11" fillId="10" borderId="5" applyNumberFormat="1" applyFont="1" applyFill="1" applyBorder="1" applyAlignment="1" applyProtection="0">
      <alignment horizontal="center" vertical="center"/>
    </xf>
    <xf numFmtId="2" fontId="22" fillId="6" borderId="5" applyNumberFormat="1" applyFont="1" applyFill="1" applyBorder="1" applyAlignment="1" applyProtection="0">
      <alignment horizontal="center" vertical="center"/>
    </xf>
    <xf numFmtId="2" fontId="11" fillId="6" borderId="5" applyNumberFormat="1" applyFont="1" applyFill="1" applyBorder="1" applyAlignment="1" applyProtection="0">
      <alignment horizontal="center" vertical="center"/>
    </xf>
    <xf numFmtId="0" fontId="22" fillId="6" borderId="5" applyNumberFormat="0" applyFont="1" applyFill="1" applyBorder="1" applyAlignment="1" applyProtection="0">
      <alignment horizontal="center" vertical="center"/>
    </xf>
    <xf numFmtId="0" fontId="20" fillId="6" borderId="5" applyNumberFormat="0" applyFont="1" applyFill="1" applyBorder="1" applyAlignment="1" applyProtection="0">
      <alignment horizontal="left" vertical="center" wrapText="1"/>
    </xf>
    <xf numFmtId="59" fontId="11" fillId="6" borderId="5" applyNumberFormat="1" applyFont="1" applyFill="1" applyBorder="1" applyAlignment="1" applyProtection="0">
      <alignment horizontal="center" vertical="center"/>
    </xf>
    <xf numFmtId="0" fontId="22" fillId="6" borderId="7" applyNumberFormat="0" applyFont="1" applyFill="1" applyBorder="1" applyAlignment="1" applyProtection="0">
      <alignment horizontal="center" vertical="center"/>
    </xf>
    <xf numFmtId="0" fontId="23" fillId="6" borderId="5" applyNumberFormat="0" applyFont="1" applyFill="1" applyBorder="1" applyAlignment="1" applyProtection="0">
      <alignment horizontal="center" vertical="center"/>
    </xf>
    <xf numFmtId="49" fontId="20" fillId="9" borderId="8" applyNumberFormat="1" applyFont="1" applyFill="1" applyBorder="1" applyAlignment="1" applyProtection="0">
      <alignment horizontal="left" vertical="center" wrapText="1"/>
    </xf>
    <xf numFmtId="0" fontId="17" fillId="7" borderId="9" applyNumberFormat="0" applyFont="1" applyFill="1" applyBorder="1" applyAlignment="1" applyProtection="0">
      <alignment horizontal="center" vertical="center"/>
    </xf>
    <xf numFmtId="49" fontId="16" fillId="6" borderId="10" applyNumberFormat="1" applyFont="1" applyFill="1" applyBorder="1" applyAlignment="1" applyProtection="0">
      <alignment horizontal="center" vertical="center"/>
    </xf>
    <xf numFmtId="2" fontId="19" fillId="6" borderId="5" applyNumberFormat="1" applyFont="1" applyFill="1" applyBorder="1" applyAlignment="1" applyProtection="0">
      <alignment horizontal="left" vertical="center"/>
    </xf>
    <xf numFmtId="0" fontId="15" fillId="6" borderId="11" applyNumberFormat="0" applyFont="1" applyFill="1" applyBorder="1" applyAlignment="1" applyProtection="0">
      <alignment horizontal="center" vertical="center"/>
    </xf>
    <xf numFmtId="60" fontId="17" fillId="7" borderId="9" applyNumberFormat="1" applyFont="1" applyFill="1" applyBorder="1" applyAlignment="1" applyProtection="0">
      <alignment horizontal="center" vertical="center"/>
    </xf>
    <xf numFmtId="2" fontId="11" fillId="10" borderId="5" applyNumberFormat="1" applyFont="1" applyFill="1" applyBorder="1" applyAlignment="1" applyProtection="0">
      <alignment horizontal="center" vertical="center"/>
    </xf>
    <xf numFmtId="2" fontId="22" fillId="6" borderId="12" applyNumberFormat="1" applyFont="1" applyFill="1" applyBorder="1" applyAlignment="1" applyProtection="0">
      <alignment horizontal="center" vertical="center"/>
    </xf>
    <xf numFmtId="0" fontId="24" fillId="6" borderId="5" applyNumberFormat="0" applyFont="1" applyFill="1" applyBorder="1" applyAlignment="1" applyProtection="0">
      <alignment horizontal="center" vertical="center"/>
    </xf>
    <xf numFmtId="0" fontId="25" fillId="6" borderId="5" applyNumberFormat="0" applyFont="1" applyFill="1" applyBorder="1" applyAlignment="1" applyProtection="0">
      <alignment horizontal="center" vertical="center"/>
    </xf>
    <xf numFmtId="49" fontId="26" fillId="5" borderId="5" applyNumberFormat="1" applyFont="1" applyFill="1" applyBorder="1" applyAlignment="1" applyProtection="0">
      <alignment horizontal="center" vertical="center"/>
    </xf>
    <xf numFmtId="0" fontId="26" fillId="5" borderId="5" applyNumberFormat="0" applyFont="1" applyFill="1" applyBorder="1" applyAlignment="1" applyProtection="0">
      <alignment horizontal="center" vertical="center"/>
    </xf>
    <xf numFmtId="0" fontId="27" fillId="6" borderId="5" applyNumberFormat="0" applyFont="1" applyFill="1" applyBorder="1" applyAlignment="1" applyProtection="0">
      <alignment vertical="center"/>
    </xf>
    <xf numFmtId="0" fontId="27" fillId="6" borderId="5" applyNumberFormat="0" applyFont="1" applyFill="1" applyBorder="1" applyAlignment="1" applyProtection="0">
      <alignment horizontal="center" vertical="center"/>
    </xf>
    <xf numFmtId="49" fontId="28" fillId="9" borderId="5" applyNumberFormat="1" applyFont="1" applyFill="1" applyBorder="1" applyAlignment="1" applyProtection="0">
      <alignment horizontal="center" vertical="center" wrapText="1"/>
    </xf>
    <xf numFmtId="0" fontId="28" fillId="9" borderId="5" applyNumberFormat="0" applyFont="1" applyFill="1" applyBorder="1" applyAlignment="1" applyProtection="0">
      <alignment horizontal="center" vertical="center" wrapText="1"/>
    </xf>
    <xf numFmtId="49" fontId="11" fillId="8" borderId="5" applyNumberFormat="1" applyFont="1" applyFill="1" applyBorder="1" applyAlignment="1" applyProtection="0">
      <alignment horizontal="center" vertical="center"/>
    </xf>
    <xf numFmtId="0" fontId="11" fillId="8" borderId="5" applyNumberFormat="0" applyFont="1" applyFill="1" applyBorder="1" applyAlignment="1" applyProtection="0">
      <alignment horizontal="center" vertical="center"/>
    </xf>
    <xf numFmtId="0" fontId="12" fillId="8" borderId="5" applyNumberFormat="0" applyFont="1" applyFill="1" applyBorder="1" applyAlignment="1" applyProtection="0">
      <alignment vertical="center"/>
    </xf>
    <xf numFmtId="49" fontId="12" fillId="8" borderId="5" applyNumberFormat="1" applyFont="1" applyFill="1" applyBorder="1" applyAlignment="1" applyProtection="0">
      <alignment horizontal="center" vertical="center"/>
    </xf>
    <xf numFmtId="0" fontId="12" fillId="8" borderId="5" applyNumberFormat="0" applyFont="1" applyFill="1" applyBorder="1" applyAlignment="1" applyProtection="0">
      <alignment horizontal="center" vertical="center"/>
    </xf>
    <xf numFmtId="49" fontId="11" fillId="8" borderId="5" applyNumberFormat="1" applyFont="1" applyFill="1" applyBorder="1" applyAlignment="1" applyProtection="0">
      <alignment vertical="center"/>
    </xf>
    <xf numFmtId="1" fontId="11" fillId="8" borderId="5" applyNumberFormat="1" applyFont="1" applyFill="1" applyBorder="1" applyAlignment="1" applyProtection="0">
      <alignment horizontal="center" vertical="center"/>
    </xf>
    <xf numFmtId="61" fontId="11" fillId="8" borderId="5" applyNumberFormat="1" applyFont="1" applyFill="1" applyBorder="1" applyAlignment="1" applyProtection="0">
      <alignment horizontal="center" vertical="center"/>
    </xf>
    <xf numFmtId="62" fontId="11" fillId="8" borderId="5" applyNumberFormat="1" applyFont="1" applyFill="1" applyBorder="1" applyAlignment="1" applyProtection="0">
      <alignment horizontal="center" vertical="center"/>
    </xf>
    <xf numFmtId="62" fontId="0" fillId="6" borderId="5" applyNumberFormat="1" applyFont="1" applyFill="1" applyBorder="1" applyAlignment="1" applyProtection="0">
      <alignment vertical="center"/>
    </xf>
    <xf numFmtId="62" fontId="26" fillId="8" borderId="5" applyNumberFormat="1" applyFont="1" applyFill="1" applyBorder="1" applyAlignment="1" applyProtection="0">
      <alignment horizontal="center" vertical="center"/>
    </xf>
    <xf numFmtId="49" fontId="12" fillId="6" borderId="5" applyNumberFormat="1" applyFont="1" applyFill="1" applyBorder="1" applyAlignment="1" applyProtection="0">
      <alignment horizontal="left" vertical="center"/>
    </xf>
    <xf numFmtId="2" fontId="12" fillId="6" borderId="5" applyNumberFormat="1" applyFont="1" applyFill="1" applyBorder="1" applyAlignment="1" applyProtection="0">
      <alignment horizontal="left" vertical="center"/>
    </xf>
    <xf numFmtId="62" fontId="26" fillId="6" borderId="5" applyNumberFormat="1" applyFont="1" applyFill="1" applyBorder="1" applyAlignment="1" applyProtection="0">
      <alignment horizontal="center" vertical="center"/>
    </xf>
    <xf numFmtId="49" fontId="12" fillId="6" borderId="5" applyNumberFormat="1" applyFont="1" applyFill="1" applyBorder="1" applyAlignment="1" applyProtection="0">
      <alignment horizontal="left" vertical="center" wrapText="1"/>
    </xf>
    <xf numFmtId="0" fontId="12" fillId="6" borderId="5" applyNumberFormat="0" applyFont="1" applyFill="1" applyBorder="1" applyAlignment="1" applyProtection="0">
      <alignment horizontal="left" vertical="center" wrapText="1"/>
    </xf>
    <xf numFmtId="49" fontId="13" fillId="6" borderId="5" applyNumberFormat="1" applyFont="1" applyFill="1" applyBorder="1" applyAlignment="1" applyProtection="0">
      <alignment vertical="center"/>
    </xf>
    <xf numFmtId="0" fontId="22" fillId="6" borderId="5" applyNumberFormat="0" applyFont="1" applyFill="1" applyBorder="1" applyAlignment="1" applyProtection="0">
      <alignment horizontal="right" vertical="center"/>
    </xf>
    <xf numFmtId="9" fontId="0" fillId="6" borderId="5" applyNumberFormat="1" applyFont="1" applyFill="1" applyBorder="1" applyAlignment="1" applyProtection="0">
      <alignment vertical="center"/>
    </xf>
    <xf numFmtId="62" fontId="22" fillId="6" borderId="5" applyNumberFormat="1" applyFont="1" applyFill="1" applyBorder="1" applyAlignment="1" applyProtection="0">
      <alignment horizontal="center" vertical="center"/>
    </xf>
    <xf numFmtId="0" fontId="29" fillId="5" borderId="5" applyNumberFormat="0" applyFont="1" applyFill="1" applyBorder="1" applyAlignment="1" applyProtection="0">
      <alignment horizontal="center" vertical="center" wrapText="1"/>
    </xf>
    <xf numFmtId="2" fontId="30" fillId="4" borderId="5" applyNumberFormat="1" applyFont="1" applyFill="1" applyBorder="1" applyAlignment="1" applyProtection="0">
      <alignment vertical="center"/>
    </xf>
    <xf numFmtId="2" fontId="0" fillId="4" borderId="5" applyNumberFormat="1" applyFont="1" applyFill="1" applyBorder="1" applyAlignment="1" applyProtection="0">
      <alignment vertical="center"/>
    </xf>
    <xf numFmtId="63" fontId="31" fillId="4" borderId="5" applyNumberFormat="1" applyFont="1" applyFill="1" applyBorder="1" applyAlignment="1" applyProtection="0">
      <alignment vertical="center"/>
    </xf>
    <xf numFmtId="64" fontId="0" fillId="4" borderId="5" applyNumberFormat="1" applyFont="1" applyFill="1" applyBorder="1" applyAlignment="1" applyProtection="0">
      <alignment vertical="center"/>
    </xf>
    <xf numFmtId="0" fontId="32" fillId="4" borderId="5" applyNumberFormat="0" applyFont="1" applyFill="1" applyBorder="1" applyAlignment="1" applyProtection="0">
      <alignment horizontal="right" vertical="center"/>
    </xf>
    <xf numFmtId="22" fontId="0" fillId="4" borderId="5" applyNumberFormat="1" applyFont="1" applyFill="1" applyBorder="1" applyAlignment="1" applyProtection="0">
      <alignment vertical="center"/>
    </xf>
    <xf numFmtId="63" fontId="15" fillId="4" borderId="5" applyNumberFormat="1" applyFont="1" applyFill="1" applyBorder="1" applyAlignment="1" applyProtection="0">
      <alignment vertical="center"/>
    </xf>
    <xf numFmtId="63" fontId="22" fillId="4" borderId="5" applyNumberFormat="1" applyFont="1" applyFill="1" applyBorder="1" applyAlignment="1" applyProtection="0">
      <alignment horizontal="center" vertical="center"/>
    </xf>
    <xf numFmtId="61" fontId="22" fillId="4" borderId="5" applyNumberFormat="1" applyFont="1" applyFill="1" applyBorder="1" applyAlignment="1" applyProtection="0">
      <alignment horizontal="center" vertical="center"/>
    </xf>
    <xf numFmtId="0" fontId="0" fillId="4"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62" fontId="26" fillId="4" borderId="14" applyNumberFormat="1" applyFont="1" applyFill="1" applyBorder="1" applyAlignment="1" applyProtection="0">
      <alignment horizontal="center" vertical="center"/>
    </xf>
    <xf numFmtId="0" fontId="0" fillId="4" borderId="15"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33" fillId="6" borderId="5" applyNumberFormat="1" applyFont="1" applyFill="1" applyBorder="1" applyAlignment="1" applyProtection="0">
      <alignment horizontal="center" vertical="center" wrapText="1"/>
    </xf>
    <xf numFmtId="0" fontId="33" fillId="6" borderId="5" applyNumberFormat="0" applyFont="1" applyFill="1" applyBorder="1" applyAlignment="1" applyProtection="0">
      <alignment horizontal="center" vertical="center" wrapText="1"/>
    </xf>
    <xf numFmtId="0" fontId="14" fillId="6" borderId="5" applyNumberFormat="0" applyFont="1" applyFill="1" applyBorder="1" applyAlignment="1" applyProtection="0">
      <alignment horizontal="center" vertical="center" wrapText="1"/>
    </xf>
    <xf numFmtId="0" fontId="15" fillId="6" borderId="5" applyNumberFormat="0" applyFont="1" applyFill="1" applyBorder="1" applyAlignment="1" applyProtection="0">
      <alignment vertical="bottom"/>
    </xf>
    <xf numFmtId="2" fontId="15" fillId="6" borderId="5" applyNumberFormat="1" applyFont="1" applyFill="1" applyBorder="1" applyAlignment="1" applyProtection="0">
      <alignment vertical="bottom"/>
    </xf>
    <xf numFmtId="49" fontId="34" fillId="6" borderId="5" applyNumberFormat="1" applyFont="1" applyFill="1" applyBorder="1" applyAlignment="1" applyProtection="0">
      <alignment horizontal="center" vertical="center" wrapText="1"/>
    </xf>
    <xf numFmtId="4" fontId="35" fillId="11" borderId="5" applyNumberFormat="1" applyFont="1" applyFill="1" applyBorder="1" applyAlignment="1" applyProtection="0">
      <alignment horizontal="center" vertical="center"/>
    </xf>
    <xf numFmtId="49" fontId="35" fillId="6" borderId="5" applyNumberFormat="1" applyFont="1" applyFill="1" applyBorder="1" applyAlignment="1" applyProtection="0">
      <alignment horizontal="center" vertical="center"/>
    </xf>
    <xf numFmtId="59" fontId="15" fillId="6" borderId="5" applyNumberFormat="1" applyFont="1" applyFill="1" applyBorder="1" applyAlignment="1" applyProtection="0">
      <alignment horizontal="center" vertical="bottom"/>
    </xf>
    <xf numFmtId="2" fontId="19" fillId="6" borderId="5" applyNumberFormat="1" applyFont="1" applyFill="1" applyBorder="1" applyAlignment="1" applyProtection="0">
      <alignment horizontal="center" vertical="center"/>
    </xf>
    <xf numFmtId="0" fontId="15" fillId="6" borderId="5" applyNumberFormat="0" applyFont="1" applyFill="1" applyBorder="1" applyAlignment="1" applyProtection="0">
      <alignment horizontal="center" vertical="center"/>
    </xf>
    <xf numFmtId="0" fontId="22" fillId="6" borderId="5" applyNumberFormat="0" applyFont="1" applyFill="1" applyBorder="1" applyAlignment="1" applyProtection="0">
      <alignment vertical="center"/>
    </xf>
    <xf numFmtId="59" fontId="20" fillId="9" borderId="5" applyNumberFormat="1" applyFont="1" applyFill="1" applyBorder="1" applyAlignment="1" applyProtection="0">
      <alignment horizontal="center" vertical="center" wrapText="1"/>
    </xf>
    <xf numFmtId="4" fontId="18" fillId="10" borderId="5" applyNumberFormat="1" applyFont="1" applyFill="1" applyBorder="1" applyAlignment="1" applyProtection="0">
      <alignment horizontal="center" vertical="center"/>
    </xf>
    <xf numFmtId="4" fontId="18" fillId="4" borderId="5" applyNumberFormat="1" applyFont="1" applyFill="1" applyBorder="1" applyAlignment="1" applyProtection="0">
      <alignment horizontal="center" vertical="center"/>
    </xf>
    <xf numFmtId="0" fontId="14" fillId="4" borderId="5" applyNumberFormat="0" applyFont="1" applyFill="1" applyBorder="1" applyAlignment="1" applyProtection="0">
      <alignment horizontal="center" vertical="center" wrapText="1"/>
    </xf>
    <xf numFmtId="49" fontId="13" fillId="4" borderId="5" applyNumberFormat="1" applyFont="1" applyFill="1" applyBorder="1" applyAlignment="1" applyProtection="0">
      <alignment vertical="bottom"/>
    </xf>
    <xf numFmtId="0" fontId="18" fillId="4" borderId="5" applyNumberFormat="0" applyFont="1" applyFill="1" applyBorder="1" applyAlignment="1" applyProtection="0">
      <alignment vertical="center"/>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36"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2" fontId="35" fillId="11" borderId="5"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13" fillId="4" borderId="14"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0" fontId="37" fillId="4" applyNumberFormat="1" applyFont="1" applyFill="1" applyBorder="0" applyAlignment="1" applyProtection="0">
      <alignment vertical="center"/>
    </xf>
    <xf numFmtId="0" fontId="0" fillId="4" borderId="16" applyNumberFormat="1" applyFont="1" applyFill="1" applyBorder="1" applyAlignment="1" applyProtection="0">
      <alignment vertical="bottom"/>
    </xf>
    <xf numFmtId="0" fontId="37" fillId="4" borderId="2" applyNumberFormat="0" applyFont="1" applyFill="1" applyBorder="1" applyAlignment="1" applyProtection="0">
      <alignment horizontal="center" vertical="center"/>
    </xf>
    <xf numFmtId="0" fontId="37" fillId="4" borderId="17" applyNumberFormat="0" applyFont="1" applyFill="1" applyBorder="1" applyAlignment="1" applyProtection="0">
      <alignment horizontal="center" vertical="center"/>
    </xf>
    <xf numFmtId="49" fontId="38" fillId="11" borderId="2" applyNumberFormat="1" applyFont="1" applyFill="1" applyBorder="1" applyAlignment="1" applyProtection="0">
      <alignment vertical="center"/>
    </xf>
    <xf numFmtId="49" fontId="38" fillId="11" borderId="3" applyNumberFormat="1" applyFont="1" applyFill="1" applyBorder="1" applyAlignment="1" applyProtection="0">
      <alignment vertical="center"/>
    </xf>
    <xf numFmtId="0" fontId="37" fillId="4" borderId="16" applyNumberFormat="1" applyFont="1" applyFill="1" applyBorder="1" applyAlignment="1" applyProtection="0">
      <alignment horizontal="center" vertical="center"/>
    </xf>
    <xf numFmtId="49" fontId="38" fillId="11" borderId="2" applyNumberFormat="1" applyFont="1" applyFill="1" applyBorder="1" applyAlignment="1" applyProtection="0">
      <alignment horizontal="center" vertical="center"/>
    </xf>
    <xf numFmtId="49" fontId="39" fillId="5" borderId="5" applyNumberFormat="1" applyFont="1" applyFill="1" applyBorder="1" applyAlignment="1" applyProtection="0">
      <alignment horizontal="center" vertical="center"/>
    </xf>
    <xf numFmtId="49" fontId="39" fillId="5" borderId="2" applyNumberFormat="1" applyFont="1" applyFill="1" applyBorder="1" applyAlignment="1" applyProtection="0">
      <alignment horizontal="left" vertical="center"/>
    </xf>
    <xf numFmtId="49" fontId="37" fillId="8" borderId="5" applyNumberFormat="1" applyFont="1" applyFill="1" applyBorder="1" applyAlignment="1" applyProtection="0">
      <alignment horizontal="left" vertical="center"/>
    </xf>
    <xf numFmtId="0" fontId="37" fillId="8" borderId="5" applyNumberFormat="0" applyFont="1" applyFill="1" applyBorder="1" applyAlignment="1" applyProtection="0">
      <alignment horizontal="left" vertical="center"/>
    </xf>
    <xf numFmtId="0" fontId="37" fillId="8" borderId="6" applyNumberFormat="0" applyFont="1" applyFill="1" applyBorder="1" applyAlignment="1" applyProtection="0">
      <alignment horizontal="left" vertical="center"/>
    </xf>
    <xf numFmtId="49" fontId="38" fillId="11" borderId="5" applyNumberFormat="1" applyFont="1" applyFill="1" applyBorder="1" applyAlignment="1" applyProtection="0">
      <alignment vertical="center"/>
    </xf>
    <xf numFmtId="49" fontId="0" fillId="8" borderId="5" applyNumberFormat="1" applyFont="1" applyFill="1" applyBorder="1" applyAlignment="1" applyProtection="0">
      <alignment vertical="center"/>
    </xf>
    <xf numFmtId="49" fontId="39" fillId="5" borderId="5" applyNumberFormat="1" applyFont="1" applyFill="1" applyBorder="1" applyAlignment="1" applyProtection="0">
      <alignment horizontal="left" vertical="center"/>
    </xf>
    <xf numFmtId="49" fontId="40" fillId="8" borderId="5" applyNumberFormat="1" applyFont="1" applyFill="1" applyBorder="1" applyAlignment="1" applyProtection="0">
      <alignment horizontal="left" vertical="center"/>
    </xf>
    <xf numFmtId="0" fontId="0" fillId="8" borderId="5" applyNumberFormat="0" applyFont="1" applyFill="1" applyBorder="1" applyAlignment="1" applyProtection="0">
      <alignment vertical="center"/>
    </xf>
    <xf numFmtId="49" fontId="40" fillId="8" borderId="5" applyNumberFormat="1" applyFont="1" applyFill="1" applyBorder="1" applyAlignment="1" applyProtection="0">
      <alignment vertical="center"/>
    </xf>
    <xf numFmtId="0" fontId="0" fillId="8" borderId="6" applyNumberFormat="0" applyFont="1" applyFill="1" applyBorder="1" applyAlignment="1" applyProtection="0">
      <alignment vertical="center"/>
    </xf>
    <xf numFmtId="49" fontId="37" fillId="8" borderId="6" applyNumberFormat="1" applyFont="1" applyFill="1" applyBorder="1" applyAlignment="1" applyProtection="0">
      <alignment horizontal="left" vertical="center"/>
    </xf>
    <xf numFmtId="49" fontId="39" fillId="5" borderId="14" applyNumberFormat="1" applyFont="1" applyFill="1" applyBorder="1" applyAlignment="1" applyProtection="0">
      <alignment horizontal="left" vertical="center"/>
    </xf>
    <xf numFmtId="49" fontId="37" fillId="8" borderId="14" applyNumberFormat="1" applyFont="1" applyFill="1" applyBorder="1" applyAlignment="1" applyProtection="0">
      <alignment horizontal="left" vertical="center"/>
    </xf>
    <xf numFmtId="0" fontId="37" fillId="8" borderId="14" applyNumberFormat="0" applyFont="1" applyFill="1" applyBorder="1" applyAlignment="1" applyProtection="0">
      <alignment horizontal="left" vertical="center"/>
    </xf>
    <xf numFmtId="0" fontId="37" fillId="8" borderId="15" applyNumberFormat="0" applyFont="1" applyFill="1" applyBorder="1" applyAlignment="1" applyProtection="0">
      <alignment horizontal="left" vertical="center"/>
    </xf>
    <xf numFmtId="0" fontId="37" fillId="4" borderId="5" applyNumberFormat="0" applyFont="1" applyFill="1" applyBorder="1" applyAlignment="1" applyProtection="0">
      <alignment horizontal="center" vertical="center"/>
    </xf>
    <xf numFmtId="0" fontId="38" fillId="11" borderId="2" applyNumberFormat="1" applyFont="1" applyFill="1" applyBorder="1" applyAlignment="1" applyProtection="0">
      <alignment horizontal="center" vertical="center"/>
    </xf>
    <xf numFmtId="0" fontId="38" fillId="11" borderId="5" applyNumberFormat="0" applyFont="1" applyFill="1" applyBorder="1" applyAlignment="1" applyProtection="0">
      <alignment horizontal="center" vertical="center"/>
    </xf>
    <xf numFmtId="0" fontId="38" fillId="11" borderId="5" applyNumberFormat="1" applyFont="1" applyFill="1" applyBorder="1" applyAlignment="1" applyProtection="0">
      <alignment horizontal="center" vertical="center"/>
    </xf>
    <xf numFmtId="0" fontId="38" fillId="11" borderId="5" applyNumberFormat="0" applyFont="1" applyFill="1" applyBorder="1" applyAlignment="1" applyProtection="0">
      <alignment vertical="center"/>
    </xf>
    <xf numFmtId="49" fontId="38" fillId="11" borderId="5" applyNumberFormat="1" applyFont="1" applyFill="1" applyBorder="1" applyAlignment="1" applyProtection="0">
      <alignment horizontal="center" vertical="center"/>
    </xf>
    <xf numFmtId="49" fontId="38" fillId="11" borderId="17" applyNumberFormat="1" applyFont="1" applyFill="1" applyBorder="1" applyAlignment="1" applyProtection="0">
      <alignment horizontal="center" vertical="center"/>
    </xf>
    <xf numFmtId="0" fontId="0" fillId="4" borderId="17" applyNumberFormat="1" applyFont="1" applyFill="1" applyBorder="1" applyAlignment="1" applyProtection="0">
      <alignment vertical="center"/>
    </xf>
    <xf numFmtId="0" fontId="38" fillId="11" borderId="14" applyNumberFormat="1" applyFont="1" applyFill="1" applyBorder="1" applyAlignment="1" applyProtection="0">
      <alignment horizontal="center" vertical="center"/>
    </xf>
    <xf numFmtId="0" fontId="38" fillId="11" borderId="14" applyNumberFormat="0" applyFont="1" applyFill="1" applyBorder="1" applyAlignment="1" applyProtection="0">
      <alignment vertical="center"/>
    </xf>
    <xf numFmtId="49" fontId="37" fillId="8" borderId="2" applyNumberFormat="1" applyFont="1" applyFill="1" applyBorder="1" applyAlignment="1" applyProtection="0">
      <alignment horizontal="left" vertical="center"/>
    </xf>
    <xf numFmtId="0" fontId="37" fillId="8" borderId="2" applyNumberFormat="0" applyFont="1" applyFill="1" applyBorder="1" applyAlignment="1" applyProtection="0">
      <alignment horizontal="left" vertical="center"/>
    </xf>
    <xf numFmtId="0" fontId="37" fillId="8" borderId="3" applyNumberFormat="0" applyFont="1" applyFill="1" applyBorder="1" applyAlignment="1" applyProtection="0">
      <alignment horizontal="left" vertical="center"/>
    </xf>
    <xf numFmtId="49" fontId="38" fillId="11" borderId="14" applyNumberFormat="1" applyFont="1" applyFill="1" applyBorder="1" applyAlignment="1" applyProtection="0">
      <alignment vertical="center"/>
    </xf>
    <xf numFmtId="49" fontId="38" fillId="11" borderId="15" applyNumberFormat="1" applyFont="1" applyFill="1" applyBorder="1" applyAlignment="1" applyProtection="0">
      <alignment vertical="center"/>
    </xf>
    <xf numFmtId="49" fontId="0" fillId="4" borderId="2" applyNumberFormat="1" applyFont="1" applyFill="1" applyBorder="1" applyAlignment="1" applyProtection="0">
      <alignment vertical="center"/>
    </xf>
    <xf numFmtId="49" fontId="0" fillId="5" borderId="2" applyNumberFormat="1" applyFont="1" applyFill="1" applyBorder="1" applyAlignment="1" applyProtection="0">
      <alignment vertical="center"/>
    </xf>
    <xf numFmtId="49" fontId="0" fillId="8" borderId="2" applyNumberFormat="1" applyFont="1" applyFill="1" applyBorder="1" applyAlignment="1" applyProtection="0">
      <alignment vertical="center"/>
    </xf>
    <xf numFmtId="49" fontId="0" fillId="8" borderId="3" applyNumberFormat="1" applyFont="1" applyFill="1" applyBorder="1" applyAlignment="1" applyProtection="0">
      <alignment vertical="center"/>
    </xf>
    <xf numFmtId="49" fontId="0" fillId="4" borderId="5" applyNumberFormat="1" applyFont="1" applyFill="1" applyBorder="1" applyAlignment="1" applyProtection="0">
      <alignment vertical="center"/>
    </xf>
    <xf numFmtId="49" fontId="0" fillId="5" borderId="5" applyNumberFormat="1" applyFont="1" applyFill="1" applyBorder="1" applyAlignment="1" applyProtection="0">
      <alignment vertical="center"/>
    </xf>
    <xf numFmtId="49" fontId="0" fillId="8" borderId="6" applyNumberFormat="1" applyFont="1" applyFill="1" applyBorder="1" applyAlignment="1" applyProtection="0">
      <alignment vertical="center"/>
    </xf>
    <xf numFmtId="49" fontId="40" fillId="4" borderId="5" applyNumberFormat="1" applyFont="1" applyFill="1" applyBorder="1" applyAlignment="1" applyProtection="0">
      <alignment vertical="center"/>
    </xf>
    <xf numFmtId="49" fontId="0" fillId="4" borderId="14" applyNumberFormat="1" applyFont="1" applyFill="1" applyBorder="1" applyAlignment="1" applyProtection="0">
      <alignment vertical="center"/>
    </xf>
    <xf numFmtId="49" fontId="0" fillId="5" borderId="14" applyNumberFormat="1" applyFont="1" applyFill="1" applyBorder="1" applyAlignment="1" applyProtection="0">
      <alignment vertical="center"/>
    </xf>
    <xf numFmtId="49" fontId="0" fillId="8" borderId="14" applyNumberFormat="1" applyFont="1" applyFill="1" applyBorder="1" applyAlignment="1" applyProtection="0">
      <alignment vertical="center"/>
    </xf>
    <xf numFmtId="49" fontId="0" fillId="8" borderId="15" applyNumberFormat="1" applyFont="1" applyFill="1" applyBorder="1" applyAlignment="1" applyProtection="0">
      <alignment vertical="center"/>
    </xf>
    <xf numFmtId="0" fontId="0" fillId="8" borderId="14" applyNumberFormat="0" applyFont="1" applyFill="1" applyBorder="1" applyAlignment="1" applyProtection="0">
      <alignment vertical="center"/>
    </xf>
    <xf numFmtId="0" fontId="0" applyNumberFormat="1" applyFont="1" applyFill="0" applyBorder="0" applyAlignment="1" applyProtection="0">
      <alignment vertical="bottom"/>
    </xf>
    <xf numFmtId="49" fontId="39" fillId="5" borderId="1" applyNumberFormat="1" applyFont="1" applyFill="1" applyBorder="1" applyAlignment="1" applyProtection="0">
      <alignment horizontal="center" vertical="center"/>
    </xf>
    <xf numFmtId="49" fontId="39" fillId="5" borderId="2" applyNumberFormat="1" applyFont="1" applyFill="1" applyBorder="1" applyAlignment="1" applyProtection="0">
      <alignment horizontal="center" vertical="center"/>
    </xf>
    <xf numFmtId="49" fontId="39" fillId="5" borderId="3" applyNumberFormat="1" applyFont="1" applyFill="1" applyBorder="1" applyAlignment="1" applyProtection="0">
      <alignment horizontal="center" vertical="center"/>
    </xf>
    <xf numFmtId="49" fontId="0" fillId="8" borderId="4" applyNumberFormat="1" applyFont="1" applyFill="1" applyBorder="1" applyAlignment="1" applyProtection="0">
      <alignment vertical="center"/>
    </xf>
    <xf numFmtId="0" fontId="0" fillId="8" borderId="4" applyNumberFormat="0" applyFont="1" applyFill="1" applyBorder="1" applyAlignment="1" applyProtection="0">
      <alignment vertical="center"/>
    </xf>
    <xf numFmtId="0" fontId="0" fillId="8" borderId="13" applyNumberFormat="0" applyFont="1" applyFill="1" applyBorder="1" applyAlignment="1" applyProtection="0">
      <alignment vertical="center"/>
    </xf>
    <xf numFmtId="0" fontId="0" fillId="8" borderId="15" applyNumberFormat="0" applyFont="1" applyFill="1" applyBorder="1" applyAlignment="1" applyProtection="0">
      <alignment vertical="center"/>
    </xf>
    <xf numFmtId="0" fontId="0" applyNumberFormat="1" applyFont="1" applyFill="0" applyBorder="0" applyAlignment="1" applyProtection="0">
      <alignment vertical="bottom"/>
    </xf>
    <xf numFmtId="49" fontId="39" fillId="5" borderId="18" applyNumberFormat="1" applyFont="1" applyFill="1" applyBorder="1" applyAlignment="1" applyProtection="0">
      <alignment horizontal="center" vertical="center"/>
    </xf>
    <xf numFmtId="49" fontId="0" fillId="8" borderId="19" applyNumberFormat="1" applyFont="1" applyFill="1" applyBorder="1" applyAlignment="1" applyProtection="0">
      <alignment vertical="center"/>
    </xf>
    <xf numFmtId="49" fontId="0" fillId="8" borderId="20" applyNumberFormat="1" applyFont="1" applyFill="1" applyBorder="1" applyAlignment="1" applyProtection="0">
      <alignment vertical="center"/>
    </xf>
    <xf numFmtId="0" fontId="0" applyNumberFormat="1" applyFont="1" applyFill="0" applyBorder="0" applyAlignment="1" applyProtection="0">
      <alignment vertical="bottom"/>
    </xf>
    <xf numFmtId="0" fontId="41" fillId="4" borderId="2" applyNumberFormat="1" applyFont="1" applyFill="1" applyBorder="1" applyAlignment="1" applyProtection="0">
      <alignment horizontal="center" vertical="center"/>
    </xf>
    <xf numFmtId="0" fontId="41" fillId="4" borderId="2" applyNumberFormat="0" applyFont="1" applyFill="1" applyBorder="1" applyAlignment="1" applyProtection="0">
      <alignment vertical="center"/>
    </xf>
    <xf numFmtId="49" fontId="42" fillId="12" borderId="5" applyNumberFormat="1" applyFont="1" applyFill="1" applyBorder="1" applyAlignment="1" applyProtection="0">
      <alignment horizontal="center" vertical="center" wrapText="1"/>
    </xf>
    <xf numFmtId="0" fontId="42" fillId="12" borderId="5" applyNumberFormat="0" applyFont="1" applyFill="1" applyBorder="1" applyAlignment="1" applyProtection="0">
      <alignment horizontal="center" vertical="center" wrapText="1"/>
    </xf>
    <xf numFmtId="49" fontId="41" fillId="5" borderId="5" applyNumberFormat="1" applyFont="1" applyFill="1" applyBorder="1" applyAlignment="1" applyProtection="0">
      <alignment horizontal="center" vertical="center"/>
    </xf>
    <xf numFmtId="49" fontId="0" fillId="5" borderId="5" applyNumberFormat="1" applyFont="1" applyFill="1" applyBorder="1" applyAlignment="1" applyProtection="0">
      <alignment vertical="center" wrapText="1"/>
    </xf>
    <xf numFmtId="0" fontId="41" fillId="5" borderId="5" applyNumberFormat="0" applyFont="1" applyFill="1" applyBorder="1" applyAlignment="1" applyProtection="0">
      <alignment horizontal="center" vertical="center" wrapText="1"/>
    </xf>
    <xf numFmtId="49" fontId="41" fillId="5" borderId="5" applyNumberFormat="1" applyFont="1" applyFill="1" applyBorder="1" applyAlignment="1" applyProtection="0">
      <alignment horizontal="center" vertical="center" wrapText="1"/>
    </xf>
    <xf numFmtId="0" fontId="41" fillId="5" borderId="5" applyNumberFormat="1" applyFont="1" applyFill="1" applyBorder="1" applyAlignment="1" applyProtection="0">
      <alignment horizontal="center" vertical="center" wrapText="1"/>
    </xf>
    <xf numFmtId="0" fontId="41" fillId="5" borderId="5" applyNumberFormat="0" applyFont="1" applyFill="1" applyBorder="1" applyAlignment="1" applyProtection="0">
      <alignment horizontal="center" vertical="center"/>
    </xf>
    <xf numFmtId="0" fontId="0" fillId="5" borderId="5" applyNumberFormat="0" applyFont="1" applyFill="1" applyBorder="1" applyAlignment="1" applyProtection="0">
      <alignment vertical="center" wrapText="1"/>
    </xf>
    <xf numFmtId="17" fontId="41" fillId="5" borderId="5" applyNumberFormat="1" applyFont="1" applyFill="1" applyBorder="1" applyAlignment="1" applyProtection="0">
      <alignment horizontal="center" vertical="center"/>
    </xf>
    <xf numFmtId="49" fontId="41" fillId="5" borderId="5" applyNumberFormat="1" applyFont="1" applyFill="1" applyBorder="1" applyAlignment="1" applyProtection="0">
      <alignment vertical="center"/>
    </xf>
    <xf numFmtId="0" fontId="0" fillId="8" borderId="5" applyNumberFormat="1" applyFont="1" applyFill="1" applyBorder="1" applyAlignment="1" applyProtection="0">
      <alignment vertical="center"/>
    </xf>
    <xf numFmtId="49" fontId="41" fillId="8" borderId="5" applyNumberFormat="1" applyFont="1" applyFill="1" applyBorder="1" applyAlignment="1" applyProtection="0">
      <alignment horizontal="left" vertical="center"/>
    </xf>
    <xf numFmtId="61" fontId="41" fillId="8" borderId="5" applyNumberFormat="1" applyFont="1" applyFill="1" applyBorder="1" applyAlignment="1" applyProtection="0">
      <alignment horizontal="right" vertical="center"/>
    </xf>
    <xf numFmtId="0" fontId="41" fillId="5" borderId="5" applyNumberFormat="0" applyFont="1" applyFill="1" applyBorder="1" applyAlignment="1" applyProtection="0">
      <alignment vertical="center"/>
    </xf>
    <xf numFmtId="49" fontId="41" fillId="8" borderId="5" applyNumberFormat="1" applyFont="1" applyFill="1" applyBorder="1" applyAlignment="1" applyProtection="0">
      <alignment horizontal="right" vertical="center"/>
    </xf>
    <xf numFmtId="0" fontId="0" fillId="4" borderId="4" applyNumberFormat="1" applyFont="1" applyFill="1" applyBorder="1" applyAlignment="1" applyProtection="0">
      <alignment vertical="center"/>
    </xf>
    <xf numFmtId="61" fontId="0" fillId="8" borderId="5" applyNumberFormat="1" applyFont="1" applyFill="1" applyBorder="1" applyAlignment="1" applyProtection="0">
      <alignment vertical="center"/>
    </xf>
    <xf numFmtId="0" fontId="0" fillId="8" borderId="5" applyNumberFormat="1" applyFont="1" applyFill="1" applyBorder="1" applyAlignment="1" applyProtection="0">
      <alignment vertical="center" wrapText="1"/>
    </xf>
    <xf numFmtId="49" fontId="0" fillId="8" borderId="5" applyNumberFormat="1" applyFont="1" applyFill="1" applyBorder="1" applyAlignment="1" applyProtection="0">
      <alignment vertical="center" wrapText="1"/>
    </xf>
    <xf numFmtId="49" fontId="41" fillId="8" borderId="5" applyNumberFormat="1" applyFont="1" applyFill="1" applyBorder="1" applyAlignment="1" applyProtection="0">
      <alignment horizontal="left" vertical="center" wrapText="1"/>
    </xf>
    <xf numFmtId="49" fontId="41" fillId="5" borderId="5" applyNumberFormat="1" applyFont="1" applyFill="1" applyBorder="1" applyAlignment="1" applyProtection="0">
      <alignment vertical="center" wrapText="1"/>
    </xf>
    <xf numFmtId="0" fontId="41" fillId="5" borderId="5" applyNumberFormat="0" applyFont="1" applyFill="1" applyBorder="1" applyAlignment="1" applyProtection="0">
      <alignment vertical="center" wrapText="1"/>
    </xf>
    <xf numFmtId="0" fontId="41" fillId="8" borderId="5" applyNumberFormat="0" applyFont="1" applyFill="1" applyBorder="1" applyAlignment="1" applyProtection="0">
      <alignment horizontal="center" vertical="center"/>
    </xf>
    <xf numFmtId="0" fontId="41" fillId="8" borderId="5" applyNumberFormat="0" applyFont="1" applyFill="1" applyBorder="1" applyAlignment="1" applyProtection="0">
      <alignment horizontal="left" vertical="center"/>
    </xf>
    <xf numFmtId="62" fontId="41" fillId="8" borderId="5" applyNumberFormat="1" applyFont="1" applyFill="1" applyBorder="1" applyAlignment="1" applyProtection="0">
      <alignment horizontal="right" vertical="center"/>
    </xf>
    <xf numFmtId="0" fontId="41" fillId="4" borderId="5" applyNumberFormat="0" applyFont="1" applyFill="1" applyBorder="1" applyAlignment="1" applyProtection="0">
      <alignment vertical="center"/>
    </xf>
    <xf numFmtId="0" fontId="41" fillId="4" borderId="5" applyNumberFormat="0" applyFont="1" applyFill="1" applyBorder="1" applyAlignment="1" applyProtection="0">
      <alignment horizontal="center" vertical="center"/>
    </xf>
    <xf numFmtId="0" fontId="0" fillId="4" borderId="21" applyNumberFormat="0" applyFont="1" applyFill="1" applyBorder="1" applyAlignment="1" applyProtection="0">
      <alignment vertical="center"/>
    </xf>
    <xf numFmtId="49" fontId="0" fillId="5" borderId="22" applyNumberFormat="1" applyFont="1" applyFill="1" applyBorder="1" applyAlignment="1" applyProtection="0">
      <alignment vertical="center"/>
    </xf>
    <xf numFmtId="49" fontId="0" fillId="8" borderId="22" applyNumberFormat="1" applyFont="1" applyFill="1" applyBorder="1" applyAlignment="1" applyProtection="0">
      <alignment vertical="center"/>
    </xf>
    <xf numFmtId="0" fontId="0" fillId="8" borderId="22" applyNumberFormat="1" applyFont="1" applyFill="1" applyBorder="1" applyAlignment="1" applyProtection="0">
      <alignment vertical="center"/>
    </xf>
    <xf numFmtId="0" fontId="0" fillId="8" borderId="22" applyNumberFormat="0" applyFont="1" applyFill="1" applyBorder="1" applyAlignment="1" applyProtection="0">
      <alignment vertical="center"/>
    </xf>
    <xf numFmtId="0" fontId="41" fillId="8" borderId="22" applyNumberFormat="0" applyFont="1" applyFill="1" applyBorder="1" applyAlignment="1" applyProtection="0">
      <alignment horizontal="left" vertical="center"/>
    </xf>
    <xf numFmtId="61" fontId="0" fillId="8" borderId="22" applyNumberFormat="1" applyFont="1" applyFill="1" applyBorder="1" applyAlignment="1" applyProtection="0">
      <alignment vertical="center"/>
    </xf>
    <xf numFmtId="0" fontId="0" fillId="8" borderId="23" applyNumberFormat="0" applyFont="1" applyFill="1" applyBorder="1" applyAlignment="1" applyProtection="0">
      <alignment vertical="center"/>
    </xf>
    <xf numFmtId="0" fontId="0" fillId="8" borderId="24" applyNumberFormat="0" applyFont="1" applyFill="1" applyBorder="1" applyAlignment="1" applyProtection="0">
      <alignment vertical="center"/>
    </xf>
    <xf numFmtId="61" fontId="0" fillId="8" borderId="23" applyNumberFormat="1" applyFont="1" applyFill="1" applyBorder="1" applyAlignment="1" applyProtection="0">
      <alignment vertical="center"/>
    </xf>
    <xf numFmtId="61" fontId="0" fillId="8" borderId="24" applyNumberFormat="1" applyFont="1" applyFill="1" applyBorder="1" applyAlignment="1" applyProtection="0">
      <alignment vertical="center"/>
    </xf>
    <xf numFmtId="0" fontId="0" fillId="8" borderId="24" applyNumberFormat="1" applyFont="1" applyFill="1" applyBorder="1" applyAlignment="1" applyProtection="0">
      <alignment vertical="center"/>
    </xf>
    <xf numFmtId="64" fontId="0" fillId="5" borderId="25" applyNumberFormat="1" applyFont="1" applyFill="1" applyBorder="1" applyAlignment="1" applyProtection="0">
      <alignment vertical="center"/>
    </xf>
    <xf numFmtId="0" fontId="0" fillId="8" borderId="26" applyNumberFormat="0" applyFont="1" applyFill="1" applyBorder="1" applyAlignment="1" applyProtection="0">
      <alignment vertical="center"/>
    </xf>
    <xf numFmtId="0" fontId="0" fillId="8" borderId="27" applyNumberFormat="0" applyFont="1" applyFill="1" applyBorder="1" applyAlignment="1" applyProtection="0">
      <alignment vertical="center"/>
    </xf>
    <xf numFmtId="61" fontId="0" fillId="8" borderId="26" applyNumberFormat="1" applyFont="1" applyFill="1" applyBorder="1" applyAlignment="1" applyProtection="0">
      <alignment vertical="center"/>
    </xf>
    <xf numFmtId="61" fontId="0" fillId="8" borderId="27" applyNumberFormat="1" applyFont="1" applyFill="1" applyBorder="1" applyAlignment="1" applyProtection="0">
      <alignment vertical="center"/>
    </xf>
    <xf numFmtId="0" fontId="0" fillId="8" borderId="27" applyNumberFormat="1" applyFont="1" applyFill="1" applyBorder="1" applyAlignment="1" applyProtection="0">
      <alignment vertical="center"/>
    </xf>
    <xf numFmtId="49" fontId="41" fillId="8" borderId="21" applyNumberFormat="1" applyFont="1" applyFill="1" applyBorder="1" applyAlignment="1" applyProtection="0">
      <alignment vertical="center"/>
    </xf>
    <xf numFmtId="49" fontId="0" fillId="8" borderId="21" applyNumberFormat="1" applyFont="1" applyFill="1" applyBorder="1" applyAlignment="1" applyProtection="0">
      <alignment vertical="center"/>
    </xf>
    <xf numFmtId="0" fontId="0" fillId="8" borderId="21" applyNumberFormat="0" applyFont="1" applyFill="1" applyBorder="1" applyAlignment="1" applyProtection="0">
      <alignment vertical="center"/>
    </xf>
    <xf numFmtId="0" fontId="41" fillId="8" borderId="21" applyNumberFormat="0" applyFont="1" applyFill="1" applyBorder="1" applyAlignment="1" applyProtection="0">
      <alignment horizontal="left" vertical="center"/>
    </xf>
    <xf numFmtId="61" fontId="0" fillId="8" borderId="21" applyNumberFormat="1" applyFont="1" applyFill="1" applyBorder="1" applyAlignment="1" applyProtection="0">
      <alignment vertical="center"/>
    </xf>
    <xf numFmtId="0" fontId="0" fillId="8" borderId="28" applyNumberFormat="0" applyFont="1" applyFill="1" applyBorder="1" applyAlignment="1" applyProtection="0">
      <alignment vertical="center"/>
    </xf>
    <xf numFmtId="0" fontId="0" fillId="8" borderId="29" applyNumberFormat="0" applyFont="1" applyFill="1" applyBorder="1" applyAlignment="1" applyProtection="0">
      <alignment vertical="center"/>
    </xf>
    <xf numFmtId="49" fontId="0" fillId="8" borderId="28" applyNumberFormat="1" applyFont="1" applyFill="1" applyBorder="1" applyAlignment="1" applyProtection="0">
      <alignment vertical="center"/>
    </xf>
    <xf numFmtId="49" fontId="0" fillId="8" borderId="29" applyNumberFormat="1" applyFont="1" applyFill="1" applyBorder="1" applyAlignment="1" applyProtection="0">
      <alignment vertical="center"/>
    </xf>
    <xf numFmtId="0" fontId="0" fillId="5" borderId="21" applyNumberFormat="0" applyFont="1" applyFill="1" applyBorder="1" applyAlignment="1" applyProtection="0">
      <alignment vertical="center"/>
    </xf>
    <xf numFmtId="49" fontId="41" fillId="8" borderId="21" applyNumberFormat="1" applyFont="1" applyFill="1" applyBorder="1" applyAlignment="1" applyProtection="0">
      <alignment horizontal="right" vertical="center"/>
    </xf>
    <xf numFmtId="0" fontId="41" fillId="8" borderId="5" applyNumberFormat="0" applyFont="1" applyFill="1" applyBorder="1" applyAlignment="1" applyProtection="0">
      <alignment vertical="center"/>
    </xf>
    <xf numFmtId="49" fontId="41" fillId="8" borderId="21" applyNumberFormat="1" applyFont="1" applyFill="1" applyBorder="1" applyAlignment="1" applyProtection="0">
      <alignment horizontal="left" vertical="center"/>
    </xf>
    <xf numFmtId="0" fontId="41" fillId="8" borderId="21" applyNumberFormat="0" applyFont="1" applyFill="1" applyBorder="1" applyAlignment="1" applyProtection="0">
      <alignment vertical="center"/>
    </xf>
    <xf numFmtId="0" fontId="41" fillId="8" borderId="22" applyNumberFormat="0" applyFont="1" applyFill="1" applyBorder="1" applyAlignment="1" applyProtection="0">
      <alignment vertical="center"/>
    </xf>
    <xf numFmtId="65" fontId="0" fillId="8" borderId="22" applyNumberFormat="1" applyFont="1" applyFill="1" applyBorder="1" applyAlignment="1" applyProtection="0">
      <alignment vertical="center"/>
    </xf>
    <xf numFmtId="65" fontId="0" fillId="8" borderId="5" applyNumberFormat="1" applyFont="1" applyFill="1" applyBorder="1" applyAlignment="1" applyProtection="0">
      <alignment vertical="center"/>
    </xf>
    <xf numFmtId="0" fontId="0" fillId="8" borderId="21" applyNumberFormat="1" applyFont="1" applyFill="1" applyBorder="1" applyAlignment="1" applyProtection="0">
      <alignment vertical="center"/>
    </xf>
    <xf numFmtId="61" fontId="0" fillId="8" borderId="28" applyNumberFormat="1" applyFont="1" applyFill="1" applyBorder="1" applyAlignment="1" applyProtection="0">
      <alignment vertical="center"/>
    </xf>
    <xf numFmtId="61" fontId="0" fillId="8" borderId="29" applyNumberFormat="1" applyFont="1" applyFill="1" applyBorder="1" applyAlignment="1" applyProtection="0">
      <alignment vertical="center"/>
    </xf>
    <xf numFmtId="0" fontId="0" fillId="8" borderId="29" applyNumberFormat="1" applyFont="1" applyFill="1" applyBorder="1" applyAlignment="1" applyProtection="0">
      <alignment vertical="center"/>
    </xf>
    <xf numFmtId="65" fontId="41" fillId="8" borderId="22" applyNumberFormat="1" applyFont="1" applyFill="1" applyBorder="1" applyAlignment="1" applyProtection="0">
      <alignment horizontal="left" vertical="center"/>
    </xf>
    <xf numFmtId="65" fontId="41" fillId="8" borderId="5" applyNumberFormat="1" applyFont="1" applyFill="1" applyBorder="1" applyAlignment="1" applyProtection="0">
      <alignment horizontal="left" vertical="center"/>
    </xf>
    <xf numFmtId="65" fontId="41" fillId="8" borderId="21" applyNumberFormat="1" applyFont="1" applyFill="1" applyBorder="1" applyAlignment="1" applyProtection="0">
      <alignment horizontal="left" vertical="center"/>
    </xf>
    <xf numFmtId="65" fontId="0" fillId="8" borderId="21" applyNumberFormat="1" applyFont="1" applyFill="1" applyBorder="1" applyAlignment="1" applyProtection="0">
      <alignment vertical="center"/>
    </xf>
    <xf numFmtId="66" fontId="0" fillId="8" borderId="21" applyNumberFormat="1" applyFont="1" applyFill="1" applyBorder="1" applyAlignment="1" applyProtection="0">
      <alignment vertical="center"/>
    </xf>
    <xf numFmtId="66" fontId="0" fillId="8" borderId="22" applyNumberFormat="1" applyFont="1" applyFill="1" applyBorder="1" applyAlignment="1" applyProtection="0">
      <alignment vertical="center"/>
    </xf>
    <xf numFmtId="66" fontId="0" fillId="8" borderId="5" applyNumberFormat="1" applyFont="1" applyFill="1" applyBorder="1" applyAlignment="1" applyProtection="0">
      <alignment vertical="center"/>
    </xf>
    <xf numFmtId="49" fontId="0" fillId="8" borderId="27" applyNumberFormat="1" applyFont="1" applyFill="1" applyBorder="1" applyAlignment="1" applyProtection="0">
      <alignment vertical="center"/>
    </xf>
    <xf numFmtId="49" fontId="0" fillId="8" borderId="26" applyNumberFormat="1" applyFont="1" applyFill="1" applyBorder="1" applyAlignment="1" applyProtection="0">
      <alignment vertical="center"/>
    </xf>
    <xf numFmtId="0" fontId="0" fillId="4" borderId="22" applyNumberFormat="0" applyFont="1" applyFill="1" applyBorder="1" applyAlignment="1" applyProtection="0">
      <alignment vertical="center"/>
    </xf>
    <xf numFmtId="0" fontId="41" fillId="4" borderId="22" applyNumberFormat="0" applyFont="1" applyFill="1" applyBorder="1" applyAlignment="1" applyProtection="0">
      <alignment horizontal="left" vertical="center"/>
    </xf>
    <xf numFmtId="0" fontId="41" fillId="4" borderId="5" applyNumberFormat="0" applyFont="1" applyFill="1" applyBorder="1" applyAlignment="1" applyProtection="0">
      <alignment horizontal="left" vertical="center"/>
    </xf>
    <xf numFmtId="61" fontId="41" fillId="4" borderId="5" applyNumberFormat="1" applyFont="1" applyFill="1" applyBorder="1" applyAlignment="1" applyProtection="0">
      <alignment horizontal="right" vertical="center"/>
    </xf>
    <xf numFmtId="49" fontId="43" fillId="11" borderId="5" applyNumberFormat="1" applyFont="1" applyFill="1" applyBorder="1" applyAlignment="1" applyProtection="0">
      <alignment horizontal="center" vertical="center" wrapText="1"/>
    </xf>
    <xf numFmtId="0" fontId="43" fillId="11" borderId="5" applyNumberFormat="0" applyFont="1" applyFill="1" applyBorder="1" applyAlignment="1" applyProtection="0">
      <alignment horizontal="center" vertical="center" wrapText="1"/>
    </xf>
    <xf numFmtId="1" fontId="43" fillId="11" borderId="5" applyNumberFormat="1" applyFont="1" applyFill="1" applyBorder="1" applyAlignment="1" applyProtection="0">
      <alignment horizontal="center" vertical="center" wrapText="1"/>
    </xf>
    <xf numFmtId="49" fontId="42" fillId="11" borderId="5" applyNumberFormat="1" applyFont="1" applyFill="1" applyBorder="1" applyAlignment="1" applyProtection="0">
      <alignment horizontal="center" vertical="center" wrapText="1"/>
    </xf>
    <xf numFmtId="0" fontId="42" fillId="11" borderId="5" applyNumberFormat="0" applyFont="1" applyFill="1" applyBorder="1" applyAlignment="1" applyProtection="0">
      <alignment horizontal="center" vertical="center" wrapText="1"/>
    </xf>
    <xf numFmtId="0" fontId="43" fillId="11" borderId="4" applyNumberFormat="0" applyFont="1" applyFill="1" applyBorder="1" applyAlignment="1" applyProtection="0">
      <alignment vertical="center"/>
    </xf>
    <xf numFmtId="49" fontId="43" fillId="11" borderId="5" applyNumberFormat="1" applyFont="1" applyFill="1" applyBorder="1" applyAlignment="1" applyProtection="0">
      <alignment horizontal="left" vertical="center"/>
    </xf>
    <xf numFmtId="0" fontId="43" fillId="11" borderId="5" applyNumberFormat="0" applyFont="1" applyFill="1" applyBorder="1" applyAlignment="1" applyProtection="0">
      <alignment vertical="center"/>
    </xf>
    <xf numFmtId="0" fontId="43" fillId="11" borderId="5" applyNumberFormat="0" applyFont="1" applyFill="1" applyBorder="1" applyAlignment="1" applyProtection="0">
      <alignment horizontal="right" vertical="center"/>
    </xf>
    <xf numFmtId="61" fontId="43" fillId="11" borderId="5" applyNumberFormat="1" applyFont="1" applyFill="1" applyBorder="1" applyAlignment="1" applyProtection="0">
      <alignment vertical="center"/>
    </xf>
    <xf numFmtId="1" fontId="0" fillId="4" borderId="5" applyNumberFormat="1" applyFont="1" applyFill="1" applyBorder="1" applyAlignment="1" applyProtection="0">
      <alignment vertical="center"/>
    </xf>
    <xf numFmtId="0" fontId="43" fillId="11" borderId="5" applyNumberFormat="1" applyFont="1" applyFill="1" applyBorder="1" applyAlignment="1" applyProtection="0">
      <alignment horizontal="center" vertical="center"/>
    </xf>
    <xf numFmtId="49" fontId="43" fillId="11" borderId="5" applyNumberFormat="1" applyFont="1" applyFill="1" applyBorder="1" applyAlignment="1" applyProtection="0">
      <alignment horizontal="center" vertical="center"/>
    </xf>
    <xf numFmtId="0" fontId="43" fillId="11" borderId="4" applyNumberFormat="1" applyFont="1" applyFill="1" applyBorder="1" applyAlignment="1" applyProtection="0">
      <alignment vertical="center"/>
    </xf>
    <xf numFmtId="59" fontId="43" fillId="11" borderId="5" applyNumberFormat="1" applyFont="1" applyFill="1" applyBorder="1" applyAlignment="1" applyProtection="0">
      <alignment horizontal="left" vertical="center"/>
    </xf>
    <xf numFmtId="1" fontId="43" fillId="11" borderId="5" applyNumberFormat="1" applyFont="1" applyFill="1" applyBorder="1" applyAlignment="1" applyProtection="0">
      <alignment horizontal="center" vertical="center"/>
    </xf>
    <xf numFmtId="1" fontId="43" fillId="11" borderId="5" applyNumberFormat="1" applyFont="1" applyFill="1" applyBorder="1" applyAlignment="1" applyProtection="0">
      <alignment vertical="center"/>
    </xf>
    <xf numFmtId="2" fontId="43" fillId="11" borderId="5" applyNumberFormat="1" applyFont="1" applyFill="1" applyBorder="1" applyAlignment="1" applyProtection="0">
      <alignment vertical="center"/>
    </xf>
    <xf numFmtId="49" fontId="43" fillId="11" borderId="5" applyNumberFormat="1" applyFont="1" applyFill="1" applyBorder="1" applyAlignment="1" applyProtection="0">
      <alignment vertical="center"/>
    </xf>
    <xf numFmtId="64" fontId="43" fillId="11" borderId="5" applyNumberFormat="1" applyFont="1" applyFill="1" applyBorder="1" applyAlignment="1" applyProtection="0">
      <alignment vertical="center"/>
    </xf>
    <xf numFmtId="62" fontId="43" fillId="11" borderId="5" applyNumberFormat="1" applyFont="1" applyFill="1" applyBorder="1" applyAlignment="1" applyProtection="0">
      <alignment vertical="center"/>
    </xf>
    <xf numFmtId="49" fontId="43" fillId="11" borderId="21" applyNumberFormat="1" applyFont="1" applyFill="1" applyBorder="1" applyAlignment="1" applyProtection="0">
      <alignment horizontal="left" vertical="center"/>
    </xf>
    <xf numFmtId="49" fontId="43" fillId="11" borderId="21" applyNumberFormat="1" applyFont="1" applyFill="1" applyBorder="1" applyAlignment="1" applyProtection="0">
      <alignment horizontal="center" vertical="center"/>
    </xf>
    <xf numFmtId="49" fontId="43" fillId="11" borderId="21" applyNumberFormat="1" applyFont="1" applyFill="1" applyBorder="1" applyAlignment="1" applyProtection="0">
      <alignment vertical="center"/>
    </xf>
    <xf numFmtId="49" fontId="43" fillId="11" borderId="22" applyNumberFormat="1" applyFont="1" applyFill="1" applyBorder="1" applyAlignment="1" applyProtection="0">
      <alignment horizontal="left" vertical="center"/>
    </xf>
    <xf numFmtId="1" fontId="43" fillId="11" borderId="22" applyNumberFormat="1" applyFont="1" applyFill="1" applyBorder="1" applyAlignment="1" applyProtection="0">
      <alignment horizontal="center" vertical="center"/>
    </xf>
    <xf numFmtId="1" fontId="43" fillId="11" borderId="22" applyNumberFormat="1" applyFont="1" applyFill="1" applyBorder="1" applyAlignment="1" applyProtection="0">
      <alignment vertical="center"/>
    </xf>
    <xf numFmtId="49" fontId="43" fillId="11" borderId="22" applyNumberFormat="1" applyFont="1" applyFill="1" applyBorder="1" applyAlignment="1" applyProtection="0">
      <alignment vertical="center"/>
    </xf>
    <xf numFmtId="61" fontId="43" fillId="11" borderId="22" applyNumberFormat="1" applyFont="1" applyFill="1" applyBorder="1" applyAlignment="1" applyProtection="0">
      <alignment vertical="center"/>
    </xf>
    <xf numFmtId="0" fontId="43" fillId="11" borderId="5" applyNumberFormat="0" applyFont="1" applyFill="1" applyBorder="1" applyAlignment="1" applyProtection="0">
      <alignment horizontal="center" vertical="center"/>
    </xf>
    <xf numFmtId="49" fontId="43" fillId="11" borderId="21" applyNumberFormat="1" applyFont="1" applyFill="1" applyBorder="1" applyAlignment="1" applyProtection="0">
      <alignment horizontal="right" vertical="center"/>
    </xf>
    <xf numFmtId="59" fontId="37" fillId="4" borderId="5" applyNumberFormat="1" applyFont="1" applyFill="1" applyBorder="1" applyAlignment="1" applyProtection="0">
      <alignment horizontal="right" vertical="center"/>
    </xf>
    <xf numFmtId="49" fontId="43" fillId="11" borderId="5" applyNumberFormat="1" applyFont="1" applyFill="1" applyBorder="1" applyAlignment="1" applyProtection="0">
      <alignment horizontal="right" vertical="center"/>
    </xf>
    <xf numFmtId="61" fontId="43" fillId="11" borderId="5" applyNumberFormat="1" applyFont="1" applyFill="1" applyBorder="1" applyAlignment="1" applyProtection="0">
      <alignment horizontal="center" vertical="center" wrapText="1"/>
    </xf>
    <xf numFmtId="1" fontId="43" fillId="11" borderId="5" applyNumberFormat="1" applyFont="1" applyFill="1" applyBorder="1" applyAlignment="1" applyProtection="0">
      <alignment horizontal="right" vertical="center"/>
    </xf>
    <xf numFmtId="67" fontId="45" fillId="11" borderId="5" applyNumberFormat="1" applyFont="1" applyFill="1" applyBorder="1" applyAlignment="1" applyProtection="0">
      <alignment horizontal="right" vertical="center"/>
    </xf>
    <xf numFmtId="0" fontId="43" fillId="11" borderId="5" applyNumberFormat="1" applyFont="1" applyFill="1" applyBorder="1" applyAlignment="1" applyProtection="0">
      <alignment horizontal="right" vertical="center"/>
    </xf>
    <xf numFmtId="0" fontId="43" fillId="11" borderId="5" applyNumberFormat="1" applyFont="1" applyFill="1" applyBorder="1" applyAlignment="1" applyProtection="0">
      <alignment vertical="center"/>
    </xf>
    <xf numFmtId="65" fontId="45" fillId="11" borderId="5" applyNumberFormat="1" applyFont="1" applyFill="1" applyBorder="1" applyAlignment="1" applyProtection="0">
      <alignment horizontal="right" vertical="center"/>
    </xf>
    <xf numFmtId="61" fontId="43" fillId="11" borderId="21" applyNumberFormat="1" applyFont="1" applyFill="1" applyBorder="1" applyAlignment="1" applyProtection="0">
      <alignment vertical="center"/>
    </xf>
    <xf numFmtId="0" fontId="43" fillId="11" borderId="5" applyNumberFormat="1" applyFont="1" applyFill="1" applyBorder="1" applyAlignment="1" applyProtection="0">
      <alignment horizontal="left" vertical="center"/>
    </xf>
    <xf numFmtId="0" fontId="0" fillId="11" borderId="22" applyNumberFormat="0" applyFont="1" applyFill="1" applyBorder="1" applyAlignment="1" applyProtection="0">
      <alignment vertical="center"/>
    </xf>
    <xf numFmtId="0" fontId="41" fillId="11" borderId="22" applyNumberFormat="0" applyFont="1" applyFill="1" applyBorder="1" applyAlignment="1" applyProtection="0">
      <alignment vertical="center"/>
    </xf>
    <xf numFmtId="65" fontId="0" fillId="4" borderId="5" applyNumberFormat="1" applyFont="1" applyFill="1" applyBorder="1" applyAlignment="1" applyProtection="0">
      <alignment vertical="center"/>
    </xf>
    <xf numFmtId="0" fontId="43" fillId="4" borderId="5" applyNumberFormat="0" applyFont="1" applyFill="1" applyBorder="1" applyAlignment="1" applyProtection="0">
      <alignment vertical="center"/>
    </xf>
    <xf numFmtId="2" fontId="43" fillId="4" borderId="5" applyNumberFormat="1" applyFont="1" applyFill="1" applyBorder="1" applyAlignment="1" applyProtection="0">
      <alignment vertical="center"/>
    </xf>
    <xf numFmtId="0" fontId="46" fillId="4" borderId="5" applyNumberFormat="0" applyFont="1" applyFill="1" applyBorder="1" applyAlignment="1" applyProtection="0">
      <alignment horizontal="center" vertical="center"/>
    </xf>
    <xf numFmtId="1" fontId="43" fillId="4" borderId="5" applyNumberFormat="1" applyFont="1" applyFill="1" applyBorder="1" applyAlignment="1" applyProtection="0">
      <alignment vertical="center"/>
    </xf>
    <xf numFmtId="59" fontId="37" fillId="4" borderId="5" applyNumberFormat="1" applyFont="1" applyFill="1" applyBorder="1" applyAlignment="1" applyProtection="0">
      <alignment horizontal="left" vertical="center"/>
    </xf>
    <xf numFmtId="49" fontId="43" fillId="11" borderId="5" applyNumberFormat="1" applyFont="1" applyFill="1" applyBorder="1" applyAlignment="1" applyProtection="0">
      <alignment vertical="center" wrapText="1"/>
    </xf>
    <xf numFmtId="0" fontId="43" fillId="11" borderId="5" applyNumberFormat="0" applyFont="1" applyFill="1" applyBorder="1" applyAlignment="1" applyProtection="0">
      <alignment vertical="center" wrapText="1"/>
    </xf>
    <xf numFmtId="0" fontId="43" fillId="4" borderId="5" applyNumberFormat="0" applyFont="1" applyFill="1" applyBorder="1" applyAlignment="1" applyProtection="0">
      <alignment vertical="center" wrapText="1"/>
    </xf>
    <xf numFmtId="59" fontId="41" fillId="4" borderId="5" applyNumberFormat="1" applyFont="1" applyFill="1" applyBorder="1" applyAlignment="1" applyProtection="0">
      <alignment horizontal="left" vertical="center"/>
    </xf>
    <xf numFmtId="61" fontId="43" fillId="4" borderId="5" applyNumberFormat="1" applyFont="1" applyFill="1" applyBorder="1" applyAlignment="1" applyProtection="0">
      <alignment vertical="center"/>
    </xf>
    <xf numFmtId="61" fontId="0" fillId="11" borderId="5" applyNumberFormat="1" applyFont="1" applyFill="1" applyBorder="1" applyAlignment="1" applyProtection="0">
      <alignment vertical="center"/>
    </xf>
    <xf numFmtId="61" fontId="43" fillId="11" borderId="5" applyNumberFormat="1" applyFont="1" applyFill="1" applyBorder="1" applyAlignment="1" applyProtection="0">
      <alignment horizontal="right" vertical="center"/>
    </xf>
    <xf numFmtId="67" fontId="43" fillId="11" borderId="5" applyNumberFormat="1" applyFont="1" applyFill="1" applyBorder="1" applyAlignment="1" applyProtection="0">
      <alignment vertical="center"/>
    </xf>
    <xf numFmtId="2" fontId="37" fillId="4" borderId="5" applyNumberFormat="1" applyFont="1" applyFill="1" applyBorder="1" applyAlignment="1" applyProtection="0">
      <alignment vertical="center"/>
    </xf>
    <xf numFmtId="1" fontId="41" fillId="4" borderId="5" applyNumberFormat="1" applyFont="1" applyFill="1" applyBorder="1" applyAlignment="1" applyProtection="0">
      <alignment vertical="center"/>
    </xf>
    <xf numFmtId="0" fontId="42" fillId="11" borderId="5" applyNumberFormat="1" applyFont="1" applyFill="1" applyBorder="1" applyAlignment="1" applyProtection="0">
      <alignment horizontal="left" vertical="center"/>
    </xf>
    <xf numFmtId="49" fontId="42" fillId="11" borderId="5" applyNumberFormat="1" applyFont="1" applyFill="1" applyBorder="1" applyAlignment="1" applyProtection="0">
      <alignment horizontal="left" vertical="center"/>
    </xf>
    <xf numFmtId="0" fontId="41" fillId="4" borderId="14"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30" applyNumberFormat="0" applyFont="1" applyFill="1" applyBorder="1" applyAlignment="1" applyProtection="0">
      <alignment vertical="center"/>
    </xf>
    <xf numFmtId="0" fontId="0" fillId="4" borderId="31" applyNumberFormat="0" applyFont="1" applyFill="1" applyBorder="1" applyAlignment="1" applyProtection="0">
      <alignment vertical="center"/>
    </xf>
    <xf numFmtId="49" fontId="47" fillId="6" borderId="32" applyNumberFormat="1" applyFont="1" applyFill="1" applyBorder="1" applyAlignment="1" applyProtection="0">
      <alignment vertical="center"/>
    </xf>
    <xf numFmtId="0" fontId="0" fillId="6" borderId="33" applyNumberFormat="0" applyFont="1" applyFill="1" applyBorder="1" applyAlignment="1" applyProtection="0">
      <alignment vertical="center"/>
    </xf>
    <xf numFmtId="0" fontId="0" fillId="6" borderId="34" applyNumberFormat="0" applyFont="1" applyFill="1" applyBorder="1" applyAlignment="1" applyProtection="0">
      <alignment vertical="center"/>
    </xf>
    <xf numFmtId="49" fontId="0" fillId="4" borderId="24" applyNumberFormat="1" applyFont="1" applyFill="1" applyBorder="1" applyAlignment="1" applyProtection="0">
      <alignment vertical="center"/>
    </xf>
    <xf numFmtId="49" fontId="0" fillId="4" borderId="22" applyNumberFormat="1" applyFont="1" applyFill="1" applyBorder="1" applyAlignment="1" applyProtection="0">
      <alignment vertical="center"/>
    </xf>
    <xf numFmtId="0" fontId="0" fillId="4" borderId="22" applyNumberFormat="1" applyFont="1" applyFill="1" applyBorder="1" applyAlignment="1" applyProtection="0">
      <alignment vertical="center"/>
    </xf>
    <xf numFmtId="0" fontId="0" fillId="4" borderId="23" applyNumberFormat="0" applyFont="1" applyFill="1" applyBorder="1" applyAlignment="1" applyProtection="0">
      <alignment vertical="center"/>
    </xf>
    <xf numFmtId="49" fontId="0" fillId="4" borderId="29" applyNumberFormat="1" applyFont="1" applyFill="1" applyBorder="1" applyAlignment="1" applyProtection="0">
      <alignment vertical="center"/>
    </xf>
    <xf numFmtId="49" fontId="0" fillId="4" borderId="21" applyNumberFormat="1" applyFont="1" applyFill="1" applyBorder="1" applyAlignment="1" applyProtection="0">
      <alignment vertical="center"/>
    </xf>
    <xf numFmtId="0" fontId="0" fillId="4" borderId="21" applyNumberFormat="1" applyFont="1" applyFill="1" applyBorder="1" applyAlignment="1" applyProtection="0">
      <alignment vertical="center"/>
    </xf>
    <xf numFmtId="0" fontId="0" fillId="4" borderId="28" applyNumberFormat="0" applyFont="1" applyFill="1" applyBorder="1" applyAlignment="1" applyProtection="0">
      <alignment vertical="center"/>
    </xf>
    <xf numFmtId="0" fontId="0" fillId="4" borderId="33" applyNumberFormat="0" applyFont="1" applyFill="1" applyBorder="1" applyAlignment="1" applyProtection="0">
      <alignment vertical="center"/>
    </xf>
    <xf numFmtId="0" fontId="0" fillId="4" borderId="35" applyNumberFormat="0" applyFont="1" applyFill="1" applyBorder="1" applyAlignment="1" applyProtection="0">
      <alignment vertical="center"/>
    </xf>
    <xf numFmtId="49" fontId="0" fillId="4" borderId="27" applyNumberFormat="1" applyFont="1" applyFill="1" applyBorder="1" applyAlignment="1" applyProtection="0">
      <alignment vertical="center"/>
    </xf>
    <xf numFmtId="0" fontId="0" fillId="4" borderId="26" applyNumberFormat="0" applyFont="1" applyFill="1" applyBorder="1" applyAlignment="1" applyProtection="0">
      <alignment vertical="center"/>
    </xf>
    <xf numFmtId="49" fontId="0" fillId="4" borderId="28" applyNumberFormat="1" applyFont="1" applyFill="1" applyBorder="1" applyAlignment="1" applyProtection="0">
      <alignment vertical="center"/>
    </xf>
    <xf numFmtId="0" fontId="0" fillId="4" borderId="5" applyNumberFormat="1" applyFont="1" applyFill="1" applyBorder="1" applyAlignment="1" applyProtection="0">
      <alignment vertical="center"/>
    </xf>
    <xf numFmtId="0" fontId="0" fillId="4" borderId="26" applyNumberFormat="1" applyFont="1" applyFill="1" applyBorder="1" applyAlignment="1" applyProtection="0">
      <alignment vertical="center"/>
    </xf>
    <xf numFmtId="49" fontId="0" fillId="4" borderId="32" applyNumberFormat="1" applyFont="1" applyFill="1" applyBorder="1" applyAlignment="1" applyProtection="0">
      <alignment vertical="center"/>
    </xf>
    <xf numFmtId="49" fontId="0" fillId="4" borderId="33" applyNumberFormat="1" applyFont="1" applyFill="1" applyBorder="1" applyAlignment="1" applyProtection="0">
      <alignment vertical="center"/>
    </xf>
    <xf numFmtId="0" fontId="0" fillId="4" borderId="33" applyNumberFormat="1" applyFont="1" applyFill="1" applyBorder="1" applyAlignment="1" applyProtection="0">
      <alignment vertical="center"/>
    </xf>
    <xf numFmtId="0" fontId="0" fillId="4" borderId="34" applyNumberFormat="0" applyFont="1" applyFill="1" applyBorder="1" applyAlignment="1" applyProtection="0">
      <alignment vertical="center"/>
    </xf>
    <xf numFmtId="0" fontId="0" fillId="4" borderId="36"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c2d69b"/>
      <rgbColor rgb="ff748c42"/>
      <rgbColor rgb="fff2f2f2"/>
      <rgbColor rgb="ff4d5d2c"/>
      <rgbColor rgb="ffa5a5a5"/>
      <rgbColor rgb="ff3b608d"/>
      <rgbColor rgb="ffd6e3bc"/>
      <rgbColor rgb="ffd8d8d8"/>
      <rgbColor rgb="ffeaf1dd"/>
      <rgbColor rgb="ffff0000"/>
      <rgbColor rgb="ffa5a5a5"/>
      <rgbColor rgb="ff3f3f3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16665</xdr:colOff>
      <xdr:row>2</xdr:row>
      <xdr:rowOff>14302</xdr:rowOff>
    </xdr:from>
    <xdr:to>
      <xdr:col>8</xdr:col>
      <xdr:colOff>371473</xdr:colOff>
      <xdr:row>2</xdr:row>
      <xdr:rowOff>925103</xdr:rowOff>
    </xdr:to>
    <xdr:pic>
      <xdr:nvPicPr>
        <xdr:cNvPr id="2" name="5 Imagen" descr="5 Imagen"/>
        <xdr:cNvPicPr>
          <a:picLocks noChangeAspect="1"/>
        </xdr:cNvPicPr>
      </xdr:nvPicPr>
      <xdr:blipFill>
        <a:blip r:embed="rId1">
          <a:extLst/>
        </a:blip>
        <a:stretch>
          <a:fillRect/>
        </a:stretch>
      </xdr:blipFill>
      <xdr:spPr>
        <a:xfrm>
          <a:off x="550065" y="308942"/>
          <a:ext cx="12470609" cy="91080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361949</xdr:colOff>
      <xdr:row>0</xdr:row>
      <xdr:rowOff>161925</xdr:rowOff>
    </xdr:from>
    <xdr:to>
      <xdr:col>7</xdr:col>
      <xdr:colOff>376572</xdr:colOff>
      <xdr:row>5</xdr:row>
      <xdr:rowOff>171288</xdr:rowOff>
    </xdr:to>
    <xdr:pic>
      <xdr:nvPicPr>
        <xdr:cNvPr id="18" name="4 Imagen" descr="4 Imagen"/>
        <xdr:cNvPicPr>
          <a:picLocks noChangeAspect="1"/>
        </xdr:cNvPicPr>
      </xdr:nvPicPr>
      <xdr:blipFill>
        <a:blip r:embed="rId1">
          <a:extLst/>
        </a:blip>
        <a:stretch>
          <a:fillRect/>
        </a:stretch>
      </xdr:blipFill>
      <xdr:spPr>
        <a:xfrm>
          <a:off x="361949" y="161925"/>
          <a:ext cx="12562224" cy="914238"/>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361950</xdr:colOff>
      <xdr:row>0</xdr:row>
      <xdr:rowOff>161925</xdr:rowOff>
    </xdr:from>
    <xdr:to>
      <xdr:col>7</xdr:col>
      <xdr:colOff>376573</xdr:colOff>
      <xdr:row>5</xdr:row>
      <xdr:rowOff>171288</xdr:rowOff>
    </xdr:to>
    <xdr:pic>
      <xdr:nvPicPr>
        <xdr:cNvPr id="20" name="2 Imagen" descr="2 Imagen"/>
        <xdr:cNvPicPr>
          <a:picLocks noChangeAspect="1"/>
        </xdr:cNvPicPr>
      </xdr:nvPicPr>
      <xdr:blipFill>
        <a:blip r:embed="rId1">
          <a:extLst/>
        </a:blip>
        <a:stretch>
          <a:fillRect/>
        </a:stretch>
      </xdr:blipFill>
      <xdr:spPr>
        <a:xfrm>
          <a:off x="361950" y="161925"/>
          <a:ext cx="12562224" cy="914238"/>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0</xdr:col>
      <xdr:colOff>750094</xdr:colOff>
      <xdr:row>0</xdr:row>
      <xdr:rowOff>154778</xdr:rowOff>
    </xdr:from>
    <xdr:to>
      <xdr:col>8</xdr:col>
      <xdr:colOff>738186</xdr:colOff>
      <xdr:row>32</xdr:row>
      <xdr:rowOff>160607</xdr:rowOff>
    </xdr:to>
    <xdr:pic>
      <xdr:nvPicPr>
        <xdr:cNvPr id="22" name="2 Imagen" descr="2 Imagen"/>
        <xdr:cNvPicPr>
          <a:picLocks noChangeAspect="1"/>
        </xdr:cNvPicPr>
      </xdr:nvPicPr>
      <xdr:blipFill>
        <a:blip r:embed="rId1">
          <a:extLst/>
        </a:blip>
        <a:stretch>
          <a:fillRect/>
        </a:stretch>
      </xdr:blipFill>
      <xdr:spPr>
        <a:xfrm>
          <a:off x="750093" y="154778"/>
          <a:ext cx="6998494" cy="6101830"/>
        </a:xfrm>
        <a:prstGeom prst="rect">
          <a:avLst/>
        </a:prstGeom>
        <a:ln w="12700" cap="flat">
          <a:noFill/>
          <a:miter lim="400000"/>
        </a:ln>
        <a:effectLst/>
      </xdr:spPr>
    </xdr:pic>
    <xdr:clientData/>
  </xdr:twoCellAnchor>
  <xdr:twoCellAnchor>
    <xdr:from>
      <xdr:col>8</xdr:col>
      <xdr:colOff>711003</xdr:colOff>
      <xdr:row>0</xdr:row>
      <xdr:rowOff>166688</xdr:rowOff>
    </xdr:from>
    <xdr:to>
      <xdr:col>16</xdr:col>
      <xdr:colOff>519233</xdr:colOff>
      <xdr:row>31</xdr:row>
      <xdr:rowOff>71437</xdr:rowOff>
    </xdr:to>
    <xdr:pic>
      <xdr:nvPicPr>
        <xdr:cNvPr id="23" name="5 Imagen" descr="5 Imagen"/>
        <xdr:cNvPicPr>
          <a:picLocks noChangeAspect="1"/>
        </xdr:cNvPicPr>
      </xdr:nvPicPr>
      <xdr:blipFill>
        <a:blip r:embed="rId2">
          <a:extLst/>
        </a:blip>
        <a:stretch>
          <a:fillRect/>
        </a:stretch>
      </xdr:blipFill>
      <xdr:spPr>
        <a:xfrm>
          <a:off x="7721403" y="166687"/>
          <a:ext cx="6818631" cy="5810251"/>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hyperlink" Target="http://app.cfe.gob.mx/Aplicaciones/CCFE/Tarifas/Tarifas/tarifas_casa.asp" TargetMode="External"/><Relationship Id="rId2" Type="http://schemas.openxmlformats.org/officeDocument/2006/relationships/hyperlink" Target="mailto:aadame@cre.gob.mx" TargetMode="External"/><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60</v>
      </c>
      <c r="C11" s="3"/>
      <c r="D11" s="3"/>
    </row>
    <row r="12">
      <c r="B12" s="4"/>
      <c r="C12" t="s" s="4">
        <v>5</v>
      </c>
      <c r="D12" t="s" s="5">
        <v>60</v>
      </c>
    </row>
    <row r="13">
      <c r="B13" t="s" s="3">
        <v>68</v>
      </c>
      <c r="C13" s="3"/>
      <c r="D13" s="3"/>
    </row>
    <row r="14">
      <c r="B14" s="4"/>
      <c r="C14" t="s" s="4">
        <v>5</v>
      </c>
      <c r="D14" t="s" s="5">
        <v>68</v>
      </c>
    </row>
    <row r="15">
      <c r="B15" t="s" s="3">
        <v>69</v>
      </c>
      <c r="C15" s="3"/>
      <c r="D15" s="3"/>
    </row>
    <row r="16">
      <c r="B16" s="4"/>
      <c r="C16" t="s" s="4">
        <v>5</v>
      </c>
      <c r="D16" t="s" s="5">
        <v>69</v>
      </c>
    </row>
    <row r="17">
      <c r="B17" t="s" s="3">
        <v>70</v>
      </c>
      <c r="C17" s="3"/>
      <c r="D17" s="3"/>
    </row>
    <row r="18">
      <c r="B18" s="4"/>
      <c r="C18" t="s" s="4">
        <v>5</v>
      </c>
      <c r="D18" t="s" s="5">
        <v>70</v>
      </c>
    </row>
    <row r="19">
      <c r="B19" t="s" s="3">
        <v>2494</v>
      </c>
      <c r="C19" s="3"/>
      <c r="D19" s="3"/>
    </row>
    <row r="20">
      <c r="B20" s="4"/>
      <c r="C20" t="s" s="4">
        <v>5</v>
      </c>
      <c r="D20" t="s" s="5">
        <v>2494</v>
      </c>
    </row>
    <row r="21">
      <c r="B21" t="s" s="3">
        <v>2495</v>
      </c>
      <c r="C21" s="3"/>
      <c r="D21" s="3"/>
    </row>
    <row r="22">
      <c r="B22" s="4"/>
      <c r="C22" t="s" s="4">
        <v>5</v>
      </c>
      <c r="D22" t="s" s="5">
        <v>2495</v>
      </c>
    </row>
    <row r="23">
      <c r="B23" t="s" s="3">
        <v>2496</v>
      </c>
      <c r="C23" s="3"/>
      <c r="D23" s="3"/>
    </row>
    <row r="24">
      <c r="B24" s="4"/>
      <c r="C24" t="s" s="4">
        <v>5</v>
      </c>
      <c r="D24" t="s" s="5">
        <v>2496</v>
      </c>
    </row>
    <row r="25">
      <c r="B25" t="s" s="3">
        <v>22</v>
      </c>
      <c r="C25" s="3"/>
      <c r="D25" s="3"/>
    </row>
    <row r="26">
      <c r="B26" s="4"/>
      <c r="C26" t="s" s="4">
        <v>5</v>
      </c>
      <c r="D26" t="s" s="5">
        <v>22</v>
      </c>
    </row>
  </sheetData>
  <mergeCells count="1">
    <mergeCell ref="B3:D3"/>
  </mergeCells>
  <hyperlinks>
    <hyperlink ref="D10" location="'Tarifas Eléctricas'!R1C1" tooltip="" display="Tarifas Eléctricas"/>
    <hyperlink ref="D12" location="'Historial_Mes'!R1C1" tooltip="" display="Historial_Mes"/>
    <hyperlink ref="D14" location="'Historial_Bimestre'!R1C1" tooltip="" display="Historial_Bimestre"/>
    <hyperlink ref="D16" location="'Recibo'!R1C1" tooltip="" display="Recibo"/>
    <hyperlink ref="D18" location="'|||'!R1C1" tooltip="" display="|||"/>
    <hyperlink ref="D20" location="'Estados'!R1C1" tooltip="" display="Estados"/>
    <hyperlink ref="D22" location="'Estado prueba'!R1C1" tooltip="" display="Estado prueba"/>
    <hyperlink ref="D24" location="'||'!R1C1" tooltip="" display="||"/>
    <hyperlink ref="D26" location="'|'!R1C1" tooltip="" display="|"/>
  </hyperlinks>
</worksheet>
</file>

<file path=xl/worksheets/sheet10.xml><?xml version="1.0" encoding="utf-8"?>
<worksheet xmlns:r="http://schemas.openxmlformats.org/officeDocument/2006/relationships" xmlns="http://schemas.openxmlformats.org/spreadsheetml/2006/main">
  <dimension ref="A1:F259"/>
  <sheetViews>
    <sheetView workbookViewId="0" showGridLines="0" defaultGridColor="1"/>
  </sheetViews>
  <sheetFormatPr defaultColWidth="10.8333" defaultRowHeight="15" customHeight="1" outlineLevelRow="0" outlineLevelCol="0"/>
  <cols>
    <col min="1" max="1" width="11.5" style="350" customWidth="1"/>
    <col min="2" max="2" width="43.8516" style="350" customWidth="1"/>
    <col min="3" max="3" width="11.5" style="350" customWidth="1"/>
    <col min="4" max="4" width="11.5" style="350" customWidth="1"/>
    <col min="5" max="5" width="11.5" style="350" customWidth="1"/>
    <col min="6" max="6" width="11.5" style="350" customWidth="1"/>
    <col min="7" max="256" width="10.8516" style="350" customWidth="1"/>
  </cols>
  <sheetData>
    <row r="1" ht="15" customHeight="1">
      <c r="A1" s="7"/>
      <c r="B1" s="8"/>
      <c r="C1" s="8"/>
      <c r="D1" s="8"/>
      <c r="E1" s="8"/>
      <c r="F1" s="9"/>
    </row>
    <row r="2" ht="15" customHeight="1">
      <c r="A2" s="10"/>
      <c r="B2" t="s" s="184">
        <v>2691</v>
      </c>
      <c r="C2" s="15"/>
      <c r="D2" s="15"/>
      <c r="E2" s="15"/>
      <c r="F2" s="14"/>
    </row>
    <row r="3" ht="15" customHeight="1">
      <c r="A3" s="10"/>
      <c r="B3" s="236"/>
      <c r="C3" s="236"/>
      <c r="D3" s="236"/>
      <c r="E3" s="236"/>
      <c r="F3" s="351"/>
    </row>
    <row r="4" ht="15" customHeight="1">
      <c r="A4" s="352"/>
      <c r="B4" t="s" s="353">
        <v>2692</v>
      </c>
      <c r="C4" s="354"/>
      <c r="D4" s="354"/>
      <c r="E4" s="354"/>
      <c r="F4" s="355"/>
    </row>
    <row r="5" ht="15" customHeight="1">
      <c r="A5" s="352"/>
      <c r="B5" t="s" s="356">
        <v>2693</v>
      </c>
      <c r="C5" t="s" s="357">
        <v>2694</v>
      </c>
      <c r="D5" s="358">
        <v>1</v>
      </c>
      <c r="E5" s="284"/>
      <c r="F5" s="359"/>
    </row>
    <row r="6" ht="15" customHeight="1">
      <c r="A6" s="352"/>
      <c r="B6" t="s" s="360">
        <v>2695</v>
      </c>
      <c r="C6" t="s" s="361">
        <v>2694</v>
      </c>
      <c r="D6" s="362">
        <v>1</v>
      </c>
      <c r="E6" s="236"/>
      <c r="F6" s="363"/>
    </row>
    <row r="7" ht="15" customHeight="1">
      <c r="A7" s="10"/>
      <c r="B7" s="364"/>
      <c r="C7" s="364"/>
      <c r="D7" s="364"/>
      <c r="E7" s="364"/>
      <c r="F7" s="365"/>
    </row>
    <row r="8" ht="15" customHeight="1">
      <c r="A8" s="352"/>
      <c r="B8" t="s" s="353">
        <v>2696</v>
      </c>
      <c r="C8" s="354"/>
      <c r="D8" s="354"/>
      <c r="E8" s="354"/>
      <c r="F8" s="355"/>
    </row>
    <row r="9" ht="15" customHeight="1">
      <c r="A9" s="352"/>
      <c r="B9" t="s" s="356">
        <v>2697</v>
      </c>
      <c r="C9" t="s" s="357">
        <v>2698</v>
      </c>
      <c r="D9" t="s" s="357">
        <v>2699</v>
      </c>
      <c r="E9" s="284"/>
      <c r="F9" s="359"/>
    </row>
    <row r="10" ht="15" customHeight="1">
      <c r="A10" s="352"/>
      <c r="B10" t="s" s="366">
        <v>2700</v>
      </c>
      <c r="C10" t="s" s="184">
        <v>2701</v>
      </c>
      <c r="D10" t="s" s="184">
        <v>2699</v>
      </c>
      <c r="E10" t="s" s="184">
        <v>2702</v>
      </c>
      <c r="F10" s="367"/>
    </row>
    <row r="11" ht="15" customHeight="1">
      <c r="A11" s="352"/>
      <c r="B11" t="s" s="360">
        <v>2703</v>
      </c>
      <c r="C11" s="362">
        <v>1</v>
      </c>
      <c r="D11" t="s" s="361">
        <v>2701</v>
      </c>
      <c r="E11" t="s" s="361">
        <v>2702</v>
      </c>
      <c r="F11" t="s" s="368">
        <v>2704</v>
      </c>
    </row>
    <row r="12" ht="15" customHeight="1">
      <c r="A12" s="10"/>
      <c r="B12" s="364"/>
      <c r="C12" s="364"/>
      <c r="D12" s="364"/>
      <c r="E12" s="364"/>
      <c r="F12" s="365"/>
    </row>
    <row r="13" ht="15" customHeight="1">
      <c r="A13" s="352"/>
      <c r="B13" t="s" s="353">
        <v>2705</v>
      </c>
      <c r="C13" s="354"/>
      <c r="D13" s="354"/>
      <c r="E13" s="354"/>
      <c r="F13" s="355"/>
    </row>
    <row r="14" ht="15" customHeight="1">
      <c r="A14" s="352"/>
      <c r="B14" t="s" s="356">
        <v>2706</v>
      </c>
      <c r="C14" t="s" s="357">
        <v>2701</v>
      </c>
      <c r="D14" t="s" s="357">
        <v>2707</v>
      </c>
      <c r="E14" s="284"/>
      <c r="F14" s="359"/>
    </row>
    <row r="15" ht="15" customHeight="1">
      <c r="A15" s="352"/>
      <c r="B15" t="s" s="366">
        <v>2708</v>
      </c>
      <c r="C15" t="s" s="184">
        <v>2701</v>
      </c>
      <c r="D15" t="s" s="184">
        <v>2707</v>
      </c>
      <c r="E15" s="15"/>
      <c r="F15" s="367"/>
    </row>
    <row r="16" ht="15" customHeight="1">
      <c r="A16" s="352"/>
      <c r="B16" t="s" s="366">
        <v>2709</v>
      </c>
      <c r="C16" t="s" s="184">
        <v>2701</v>
      </c>
      <c r="D16" t="s" s="184">
        <v>2707</v>
      </c>
      <c r="E16" s="15"/>
      <c r="F16" s="367"/>
    </row>
    <row r="17" ht="15" customHeight="1">
      <c r="A17" s="352"/>
      <c r="B17" t="s" s="366">
        <v>2710</v>
      </c>
      <c r="C17" t="s" s="184">
        <v>2699</v>
      </c>
      <c r="D17" t="s" s="184">
        <v>2701</v>
      </c>
      <c r="E17" s="15"/>
      <c r="F17" s="367"/>
    </row>
    <row r="18" ht="15" customHeight="1">
      <c r="A18" s="352"/>
      <c r="B18" t="s" s="366">
        <v>2711</v>
      </c>
      <c r="C18" t="s" s="184">
        <v>2699</v>
      </c>
      <c r="D18" t="s" s="184">
        <v>2707</v>
      </c>
      <c r="E18" s="15"/>
      <c r="F18" s="367"/>
    </row>
    <row r="19" ht="15" customHeight="1">
      <c r="A19" s="352"/>
      <c r="B19" t="s" s="366">
        <v>2712</v>
      </c>
      <c r="C19" t="s" s="184">
        <v>2699</v>
      </c>
      <c r="D19" t="s" s="184">
        <v>2701</v>
      </c>
      <c r="E19" s="15"/>
      <c r="F19" s="367"/>
    </row>
    <row r="20" ht="15" customHeight="1">
      <c r="A20" s="352"/>
      <c r="B20" t="s" s="366">
        <v>2713</v>
      </c>
      <c r="C20" s="369">
        <v>1</v>
      </c>
      <c r="D20" t="s" s="184">
        <v>2701</v>
      </c>
      <c r="E20" s="15"/>
      <c r="F20" s="367"/>
    </row>
    <row r="21" ht="15" customHeight="1">
      <c r="A21" s="352"/>
      <c r="B21" t="s" s="366">
        <v>2714</v>
      </c>
      <c r="C21" t="s" s="184">
        <v>2707</v>
      </c>
      <c r="D21" t="s" s="184">
        <v>2699</v>
      </c>
      <c r="E21" s="15"/>
      <c r="F21" s="367"/>
    </row>
    <row r="22" ht="15" customHeight="1">
      <c r="A22" s="352"/>
      <c r="B22" t="s" s="366">
        <v>2715</v>
      </c>
      <c r="C22" t="s" s="184">
        <v>2699</v>
      </c>
      <c r="D22" t="s" s="184">
        <v>2707</v>
      </c>
      <c r="E22" s="15"/>
      <c r="F22" s="367"/>
    </row>
    <row r="23" ht="15" customHeight="1">
      <c r="A23" s="352"/>
      <c r="B23" t="s" s="366">
        <v>2716</v>
      </c>
      <c r="C23" t="s" s="184">
        <v>2699</v>
      </c>
      <c r="D23" t="s" s="184">
        <v>2701</v>
      </c>
      <c r="E23" s="15"/>
      <c r="F23" s="367"/>
    </row>
    <row r="24" ht="15" customHeight="1">
      <c r="A24" s="352"/>
      <c r="B24" t="s" s="366">
        <v>2717</v>
      </c>
      <c r="C24" t="s" s="184">
        <v>2699</v>
      </c>
      <c r="D24" t="s" s="184">
        <v>2701</v>
      </c>
      <c r="E24" s="15"/>
      <c r="F24" s="367"/>
    </row>
    <row r="25" ht="15" customHeight="1">
      <c r="A25" s="352"/>
      <c r="B25" t="s" s="366">
        <v>2718</v>
      </c>
      <c r="C25" t="s" s="184">
        <v>2701</v>
      </c>
      <c r="D25" t="s" s="184">
        <v>2699</v>
      </c>
      <c r="E25" t="s" s="184">
        <v>2698</v>
      </c>
      <c r="F25" s="367"/>
    </row>
    <row r="26" ht="15" customHeight="1">
      <c r="A26" s="352"/>
      <c r="B26" t="s" s="366">
        <v>2719</v>
      </c>
      <c r="C26" t="s" s="184">
        <v>2701</v>
      </c>
      <c r="D26" t="s" s="184">
        <v>2699</v>
      </c>
      <c r="E26" s="15"/>
      <c r="F26" s="367"/>
    </row>
    <row r="27" ht="15" customHeight="1">
      <c r="A27" s="352"/>
      <c r="B27" t="s" s="366">
        <v>2720</v>
      </c>
      <c r="C27" t="s" s="184">
        <v>2701</v>
      </c>
      <c r="D27" t="s" s="184">
        <v>2707</v>
      </c>
      <c r="E27" s="15"/>
      <c r="F27" s="367"/>
    </row>
    <row r="28" ht="15" customHeight="1">
      <c r="A28" s="352"/>
      <c r="B28" t="s" s="366">
        <v>2721</v>
      </c>
      <c r="C28" t="s" s="184">
        <v>2699</v>
      </c>
      <c r="D28" t="s" s="184">
        <v>2701</v>
      </c>
      <c r="E28" s="15"/>
      <c r="F28" s="367"/>
    </row>
    <row r="29" ht="15" customHeight="1">
      <c r="A29" s="352"/>
      <c r="B29" t="s" s="366">
        <v>2722</v>
      </c>
      <c r="C29" t="s" s="184">
        <v>2701</v>
      </c>
      <c r="D29" t="s" s="184">
        <v>2707</v>
      </c>
      <c r="E29" s="15"/>
      <c r="F29" s="367"/>
    </row>
    <row r="30" ht="15" customHeight="1">
      <c r="A30" s="352"/>
      <c r="B30" t="s" s="366">
        <v>2723</v>
      </c>
      <c r="C30" t="s" s="184">
        <v>2699</v>
      </c>
      <c r="D30" t="s" s="184">
        <v>2701</v>
      </c>
      <c r="E30" s="15"/>
      <c r="F30" s="367"/>
    </row>
    <row r="31" ht="15" customHeight="1">
      <c r="A31" s="352"/>
      <c r="B31" t="s" s="366">
        <v>2724</v>
      </c>
      <c r="C31" t="s" s="184">
        <v>2698</v>
      </c>
      <c r="D31" t="s" s="184">
        <v>2699</v>
      </c>
      <c r="E31" t="s" s="184">
        <v>2701</v>
      </c>
      <c r="F31" s="367"/>
    </row>
    <row r="32" ht="15" customHeight="1">
      <c r="A32" s="352"/>
      <c r="B32" t="s" s="366">
        <v>2725</v>
      </c>
      <c r="C32" t="s" s="184">
        <v>2701</v>
      </c>
      <c r="D32" t="s" s="184">
        <v>2699</v>
      </c>
      <c r="E32" t="s" s="184">
        <v>2698</v>
      </c>
      <c r="F32" s="367"/>
    </row>
    <row r="33" ht="15" customHeight="1">
      <c r="A33" s="352"/>
      <c r="B33" t="s" s="366">
        <v>2726</v>
      </c>
      <c r="C33" t="s" s="184">
        <v>2701</v>
      </c>
      <c r="D33" t="s" s="184">
        <v>2707</v>
      </c>
      <c r="E33" s="15"/>
      <c r="F33" s="367"/>
    </row>
    <row r="34" ht="15" customHeight="1">
      <c r="A34" s="352"/>
      <c r="B34" t="s" s="366">
        <v>2727</v>
      </c>
      <c r="C34" t="s" s="184">
        <v>2701</v>
      </c>
      <c r="D34" t="s" s="184">
        <v>2707</v>
      </c>
      <c r="E34" s="15"/>
      <c r="F34" s="367"/>
    </row>
    <row r="35" ht="15" customHeight="1">
      <c r="A35" s="352"/>
      <c r="B35" t="s" s="360">
        <v>2728</v>
      </c>
      <c r="C35" t="s" s="361">
        <v>2707</v>
      </c>
      <c r="D35" t="s" s="361">
        <v>2701</v>
      </c>
      <c r="E35" s="236"/>
      <c r="F35" s="363"/>
    </row>
    <row r="36" ht="15" customHeight="1">
      <c r="A36" s="10"/>
      <c r="B36" s="364"/>
      <c r="C36" s="364"/>
      <c r="D36" s="364"/>
      <c r="E36" s="364"/>
      <c r="F36" s="365"/>
    </row>
    <row r="37" ht="15" customHeight="1">
      <c r="A37" s="352"/>
      <c r="B37" t="s" s="353">
        <v>2729</v>
      </c>
      <c r="C37" s="354"/>
      <c r="D37" s="354"/>
      <c r="E37" s="354"/>
      <c r="F37" s="355"/>
    </row>
    <row r="38" ht="15" customHeight="1">
      <c r="A38" s="352"/>
      <c r="B38" t="s" s="356">
        <v>2730</v>
      </c>
      <c r="C38" t="s" s="357">
        <v>2699</v>
      </c>
      <c r="D38" t="s" s="357">
        <v>2701</v>
      </c>
      <c r="E38" s="284"/>
      <c r="F38" s="359"/>
    </row>
    <row r="39" ht="15" customHeight="1">
      <c r="A39" s="352"/>
      <c r="B39" t="s" s="360">
        <v>2731</v>
      </c>
      <c r="C39" t="s" s="361">
        <v>2698</v>
      </c>
      <c r="D39" t="s" s="361">
        <v>2699</v>
      </c>
      <c r="E39" s="236"/>
      <c r="F39" s="363"/>
    </row>
    <row r="40" ht="15" customHeight="1">
      <c r="A40" s="10"/>
      <c r="B40" s="364"/>
      <c r="C40" s="364"/>
      <c r="D40" s="364"/>
      <c r="E40" s="364"/>
      <c r="F40" s="365"/>
    </row>
    <row r="41" ht="15" customHeight="1">
      <c r="A41" s="352"/>
      <c r="B41" t="s" s="353">
        <v>2732</v>
      </c>
      <c r="C41" s="354"/>
      <c r="D41" s="354"/>
      <c r="E41" s="354"/>
      <c r="F41" s="355"/>
    </row>
    <row r="42" ht="15" customHeight="1">
      <c r="A42" s="352"/>
      <c r="B42" t="s" s="356">
        <v>2733</v>
      </c>
      <c r="C42" s="358">
        <v>1</v>
      </c>
      <c r="D42" t="s" s="357">
        <v>2699</v>
      </c>
      <c r="E42" s="284"/>
      <c r="F42" s="359"/>
    </row>
    <row r="43" ht="15" customHeight="1">
      <c r="A43" s="352"/>
      <c r="B43" t="s" s="366">
        <v>101</v>
      </c>
      <c r="C43" t="s" s="184">
        <v>2699</v>
      </c>
      <c r="D43" s="369">
        <v>1</v>
      </c>
      <c r="E43" s="15"/>
      <c r="F43" s="367"/>
    </row>
    <row r="44" ht="15" customHeight="1">
      <c r="A44" s="352"/>
      <c r="B44" t="s" s="366">
        <v>2734</v>
      </c>
      <c r="C44" t="s" s="184">
        <v>2699</v>
      </c>
      <c r="D44" t="s" s="184">
        <v>2698</v>
      </c>
      <c r="E44" s="15"/>
      <c r="F44" s="367"/>
    </row>
    <row r="45" ht="15" customHeight="1">
      <c r="A45" s="352"/>
      <c r="B45" t="s" s="366">
        <v>2735</v>
      </c>
      <c r="C45" t="s" s="184">
        <v>2699</v>
      </c>
      <c r="D45" s="369">
        <v>1</v>
      </c>
      <c r="E45" s="15"/>
      <c r="F45" s="367"/>
    </row>
    <row r="46" ht="15" customHeight="1">
      <c r="A46" s="352"/>
      <c r="B46" t="s" s="366">
        <v>2736</v>
      </c>
      <c r="C46" s="369">
        <v>1</v>
      </c>
      <c r="D46" t="s" s="184">
        <v>2699</v>
      </c>
      <c r="E46" s="15"/>
      <c r="F46" s="367"/>
    </row>
    <row r="47" ht="15" customHeight="1">
      <c r="A47" s="352"/>
      <c r="B47" t="s" s="360">
        <v>2737</v>
      </c>
      <c r="C47" s="362">
        <v>1</v>
      </c>
      <c r="D47" t="s" s="361">
        <v>2702</v>
      </c>
      <c r="E47" s="236"/>
      <c r="F47" s="363"/>
    </row>
    <row r="48" ht="15" customHeight="1">
      <c r="A48" s="10"/>
      <c r="B48" s="364"/>
      <c r="C48" s="364"/>
      <c r="D48" s="364"/>
      <c r="E48" s="364"/>
      <c r="F48" s="365"/>
    </row>
    <row r="49" ht="15" customHeight="1">
      <c r="A49" s="352"/>
      <c r="B49" t="s" s="353">
        <v>2738</v>
      </c>
      <c r="C49" s="354"/>
      <c r="D49" s="354"/>
      <c r="E49" s="354"/>
      <c r="F49" s="355"/>
    </row>
    <row r="50" ht="15" customHeight="1">
      <c r="A50" s="352"/>
      <c r="B50" t="s" s="356">
        <v>2739</v>
      </c>
      <c r="C50" s="358">
        <v>1</v>
      </c>
      <c r="D50" t="s" s="357">
        <v>2699</v>
      </c>
      <c r="E50" s="284"/>
      <c r="F50" s="359"/>
    </row>
    <row r="51" ht="15" customHeight="1">
      <c r="A51" s="352"/>
      <c r="B51" t="s" s="366">
        <v>2740</v>
      </c>
      <c r="C51" t="s" s="184">
        <v>2698</v>
      </c>
      <c r="D51" t="s" s="184">
        <v>2699</v>
      </c>
      <c r="E51" t="s" s="184">
        <v>2701</v>
      </c>
      <c r="F51" s="370">
        <v>1</v>
      </c>
    </row>
    <row r="52" ht="15" customHeight="1">
      <c r="A52" s="352"/>
      <c r="B52" t="s" s="366">
        <v>2741</v>
      </c>
      <c r="C52" t="s" s="184">
        <v>2699</v>
      </c>
      <c r="D52" t="s" s="184">
        <v>2701</v>
      </c>
      <c r="E52" s="15"/>
      <c r="F52" s="367"/>
    </row>
    <row r="53" ht="15" customHeight="1">
      <c r="A53" s="352"/>
      <c r="B53" t="s" s="366">
        <v>2742</v>
      </c>
      <c r="C53" t="s" s="184">
        <v>2699</v>
      </c>
      <c r="D53" s="369">
        <v>1</v>
      </c>
      <c r="E53" s="15"/>
      <c r="F53" s="367"/>
    </row>
    <row r="54" ht="15" customHeight="1">
      <c r="A54" s="352"/>
      <c r="B54" t="s" s="366">
        <v>2743</v>
      </c>
      <c r="C54" t="s" s="184">
        <v>2701</v>
      </c>
      <c r="D54" t="s" s="184">
        <v>2699</v>
      </c>
      <c r="E54" s="15"/>
      <c r="F54" s="367"/>
    </row>
    <row r="55" ht="15" customHeight="1">
      <c r="A55" s="352"/>
      <c r="B55" t="s" s="366">
        <v>2744</v>
      </c>
      <c r="C55" t="s" s="184">
        <v>2698</v>
      </c>
      <c r="D55" t="s" s="184">
        <v>2699</v>
      </c>
      <c r="E55" s="15"/>
      <c r="F55" s="367"/>
    </row>
    <row r="56" ht="15" customHeight="1">
      <c r="A56" s="352"/>
      <c r="B56" t="s" s="360">
        <v>2745</v>
      </c>
      <c r="C56" t="s" s="361">
        <v>2701</v>
      </c>
      <c r="D56" s="362">
        <v>1</v>
      </c>
      <c r="E56" s="236"/>
      <c r="F56" s="363"/>
    </row>
    <row r="57" ht="15" customHeight="1">
      <c r="A57" s="10"/>
      <c r="B57" s="364"/>
      <c r="C57" s="364"/>
      <c r="D57" s="364"/>
      <c r="E57" s="364"/>
      <c r="F57" s="365"/>
    </row>
    <row r="58" ht="15" customHeight="1">
      <c r="A58" s="352"/>
      <c r="B58" t="s" s="353">
        <v>2746</v>
      </c>
      <c r="C58" s="354"/>
      <c r="D58" s="354"/>
      <c r="E58" s="354"/>
      <c r="F58" s="355"/>
    </row>
    <row r="59" ht="15" customHeight="1">
      <c r="A59" s="352"/>
      <c r="B59" t="s" s="356">
        <v>2747</v>
      </c>
      <c r="C59" t="s" s="357">
        <v>2699</v>
      </c>
      <c r="D59" s="358">
        <v>1</v>
      </c>
      <c r="E59" s="284"/>
      <c r="F59" s="359"/>
    </row>
    <row r="60" ht="15" customHeight="1">
      <c r="A60" s="352"/>
      <c r="B60" t="s" s="366">
        <v>2748</v>
      </c>
      <c r="C60" t="s" s="184">
        <v>2699</v>
      </c>
      <c r="D60" t="s" s="184">
        <v>2701</v>
      </c>
      <c r="E60" s="15"/>
      <c r="F60" s="367"/>
    </row>
    <row r="61" ht="15" customHeight="1">
      <c r="A61" s="352"/>
      <c r="B61" t="s" s="366">
        <v>2749</v>
      </c>
      <c r="C61" t="s" s="184">
        <v>2701</v>
      </c>
      <c r="D61" s="369">
        <v>1</v>
      </c>
      <c r="E61" s="15"/>
      <c r="F61" s="367"/>
    </row>
    <row r="62" ht="15" customHeight="1">
      <c r="A62" s="352"/>
      <c r="B62" t="s" s="366">
        <v>2750</v>
      </c>
      <c r="C62" t="s" s="184">
        <v>2699</v>
      </c>
      <c r="D62" s="369">
        <v>1</v>
      </c>
      <c r="E62" s="15"/>
      <c r="F62" s="367"/>
    </row>
    <row r="63" ht="15" customHeight="1">
      <c r="A63" s="352"/>
      <c r="B63" t="s" s="360">
        <v>2751</v>
      </c>
      <c r="C63" t="s" s="361">
        <v>2699</v>
      </c>
      <c r="D63" s="362">
        <v>1</v>
      </c>
      <c r="E63" s="236"/>
      <c r="F63" s="363"/>
    </row>
    <row r="64" ht="15" customHeight="1">
      <c r="A64" s="10"/>
      <c r="B64" s="364"/>
      <c r="C64" s="364"/>
      <c r="D64" s="364"/>
      <c r="E64" s="364"/>
      <c r="F64" s="365"/>
    </row>
    <row r="65" ht="15" customHeight="1">
      <c r="A65" s="352"/>
      <c r="B65" t="s" s="353">
        <v>2752</v>
      </c>
      <c r="C65" s="354"/>
      <c r="D65" s="354"/>
      <c r="E65" s="354"/>
      <c r="F65" s="355"/>
    </row>
    <row r="66" ht="15" customHeight="1">
      <c r="A66" s="352"/>
      <c r="B66" t="s" s="356">
        <v>2753</v>
      </c>
      <c r="C66" s="358">
        <v>1</v>
      </c>
      <c r="D66" t="s" s="357">
        <v>2701</v>
      </c>
      <c r="E66" s="284"/>
      <c r="F66" s="359"/>
    </row>
    <row r="67" ht="15" customHeight="1">
      <c r="A67" s="352"/>
      <c r="B67" t="s" s="366">
        <v>2754</v>
      </c>
      <c r="C67" t="s" s="184">
        <v>2701</v>
      </c>
      <c r="D67" s="369">
        <v>1</v>
      </c>
      <c r="E67" s="15"/>
      <c r="F67" s="367"/>
    </row>
    <row r="68" ht="15" customHeight="1">
      <c r="A68" s="352"/>
      <c r="B68" t="s" s="366">
        <v>2755</v>
      </c>
      <c r="C68" t="s" s="184">
        <v>2701</v>
      </c>
      <c r="D68" s="369">
        <v>1</v>
      </c>
      <c r="E68" s="15"/>
      <c r="F68" s="367"/>
    </row>
    <row r="69" ht="15" customHeight="1">
      <c r="A69" s="352"/>
      <c r="B69" t="s" s="366">
        <v>2756</v>
      </c>
      <c r="C69" s="369">
        <v>1</v>
      </c>
      <c r="D69" t="s" s="184">
        <v>2699</v>
      </c>
      <c r="E69" s="15"/>
      <c r="F69" s="367"/>
    </row>
    <row r="70" ht="15" customHeight="1">
      <c r="A70" s="352"/>
      <c r="B70" t="s" s="366">
        <v>2757</v>
      </c>
      <c r="C70" t="s" s="184">
        <v>2701</v>
      </c>
      <c r="D70" s="369">
        <v>1</v>
      </c>
      <c r="E70" s="15"/>
      <c r="F70" s="367"/>
    </row>
    <row r="71" ht="15" customHeight="1">
      <c r="A71" s="352"/>
      <c r="B71" t="s" s="366">
        <v>2758</v>
      </c>
      <c r="C71" t="s" s="184">
        <v>2701</v>
      </c>
      <c r="D71" s="369">
        <v>1</v>
      </c>
      <c r="E71" s="15"/>
      <c r="F71" s="367"/>
    </row>
    <row r="72" ht="15" customHeight="1">
      <c r="A72" s="352"/>
      <c r="B72" t="s" s="366">
        <v>2759</v>
      </c>
      <c r="C72" s="369">
        <v>1</v>
      </c>
      <c r="D72" t="s" s="184">
        <v>2701</v>
      </c>
      <c r="E72" t="s" s="184">
        <v>2699</v>
      </c>
      <c r="F72" s="367"/>
    </row>
    <row r="73" ht="15" customHeight="1">
      <c r="A73" s="352"/>
      <c r="B73" t="s" s="366">
        <v>2760</v>
      </c>
      <c r="C73" t="s" s="184">
        <v>2701</v>
      </c>
      <c r="D73" t="s" s="184">
        <v>2699</v>
      </c>
      <c r="E73" s="15"/>
      <c r="F73" s="367"/>
    </row>
    <row r="74" ht="15" customHeight="1">
      <c r="A74" s="352"/>
      <c r="B74" t="s" s="366">
        <v>2761</v>
      </c>
      <c r="C74" t="s" s="184">
        <v>2701</v>
      </c>
      <c r="D74" s="369">
        <v>1</v>
      </c>
      <c r="E74" s="15"/>
      <c r="F74" s="367"/>
    </row>
    <row r="75" ht="15" customHeight="1">
      <c r="A75" s="352"/>
      <c r="B75" t="s" s="366">
        <v>2762</v>
      </c>
      <c r="C75" t="s" s="184">
        <v>2699</v>
      </c>
      <c r="D75" t="s" s="184">
        <v>2701</v>
      </c>
      <c r="E75" s="369">
        <v>1</v>
      </c>
      <c r="F75" s="367"/>
    </row>
    <row r="76" ht="15" customHeight="1">
      <c r="A76" s="352"/>
      <c r="B76" t="s" s="366">
        <v>2763</v>
      </c>
      <c r="C76" t="s" s="184">
        <v>2701</v>
      </c>
      <c r="D76" s="369">
        <v>1</v>
      </c>
      <c r="E76" s="15"/>
      <c r="F76" s="367"/>
    </row>
    <row r="77" ht="15" customHeight="1">
      <c r="A77" s="352"/>
      <c r="B77" t="s" s="366">
        <v>2764</v>
      </c>
      <c r="C77" t="s" s="184">
        <v>2699</v>
      </c>
      <c r="D77" s="369">
        <v>1</v>
      </c>
      <c r="E77" s="15"/>
      <c r="F77" s="367"/>
    </row>
    <row r="78" ht="15" customHeight="1">
      <c r="A78" s="352"/>
      <c r="B78" t="s" s="366">
        <v>2765</v>
      </c>
      <c r="C78" t="s" s="184">
        <v>2699</v>
      </c>
      <c r="D78" t="s" s="184">
        <v>2701</v>
      </c>
      <c r="E78" s="369">
        <v>1</v>
      </c>
      <c r="F78" s="367"/>
    </row>
    <row r="79" ht="15" customHeight="1">
      <c r="A79" s="352"/>
      <c r="B79" t="s" s="366">
        <v>2766</v>
      </c>
      <c r="C79" t="s" s="184">
        <v>2701</v>
      </c>
      <c r="D79" s="369">
        <v>1</v>
      </c>
      <c r="E79" s="15"/>
      <c r="F79" s="367"/>
    </row>
    <row r="80" ht="15" customHeight="1">
      <c r="A80" s="352"/>
      <c r="B80" t="s" s="366">
        <v>2767</v>
      </c>
      <c r="C80" s="369">
        <v>1</v>
      </c>
      <c r="D80" t="s" s="184">
        <v>2701</v>
      </c>
      <c r="E80" s="15"/>
      <c r="F80" s="367"/>
    </row>
    <row r="81" ht="15" customHeight="1">
      <c r="A81" s="352"/>
      <c r="B81" t="s" s="366">
        <v>2768</v>
      </c>
      <c r="C81" s="369">
        <v>1</v>
      </c>
      <c r="D81" t="s" s="184">
        <v>2701</v>
      </c>
      <c r="E81" s="15"/>
      <c r="F81" s="367"/>
    </row>
    <row r="82" ht="15" customHeight="1">
      <c r="A82" s="352"/>
      <c r="B82" t="s" s="366">
        <v>2769</v>
      </c>
      <c r="C82" t="s" s="184">
        <v>2701</v>
      </c>
      <c r="D82" s="369">
        <v>1</v>
      </c>
      <c r="E82" s="15"/>
      <c r="F82" s="367"/>
    </row>
    <row r="83" ht="15" customHeight="1">
      <c r="A83" s="352"/>
      <c r="B83" t="s" s="366">
        <v>2770</v>
      </c>
      <c r="C83" t="s" s="184">
        <v>2701</v>
      </c>
      <c r="D83" s="369">
        <v>1</v>
      </c>
      <c r="E83" s="15"/>
      <c r="F83" s="367"/>
    </row>
    <row r="84" ht="15" customHeight="1">
      <c r="A84" s="352"/>
      <c r="B84" t="s" s="360">
        <v>2771</v>
      </c>
      <c r="C84" t="s" s="361">
        <v>2701</v>
      </c>
      <c r="D84" s="362">
        <v>1</v>
      </c>
      <c r="E84" s="236"/>
      <c r="F84" s="363"/>
    </row>
    <row r="85" ht="15" customHeight="1">
      <c r="A85" s="10"/>
      <c r="B85" s="364"/>
      <c r="C85" s="364"/>
      <c r="D85" s="364"/>
      <c r="E85" s="364"/>
      <c r="F85" s="365"/>
    </row>
    <row r="86" ht="15" customHeight="1">
      <c r="A86" s="352"/>
      <c r="B86" t="s" s="353">
        <v>2772</v>
      </c>
      <c r="C86" s="354"/>
      <c r="D86" s="354"/>
      <c r="E86" s="354"/>
      <c r="F86" s="355"/>
    </row>
    <row r="87" ht="15" customHeight="1">
      <c r="A87" s="352"/>
      <c r="B87" t="s" s="371">
        <v>2773</v>
      </c>
      <c r="C87" t="s" s="372">
        <v>2698</v>
      </c>
      <c r="D87" s="373">
        <v>1</v>
      </c>
      <c r="E87" s="364"/>
      <c r="F87" s="374"/>
    </row>
    <row r="88" ht="15" customHeight="1">
      <c r="A88" s="10"/>
      <c r="B88" s="364"/>
      <c r="C88" s="364"/>
      <c r="D88" s="364"/>
      <c r="E88" s="364"/>
      <c r="F88" s="365"/>
    </row>
    <row r="89" ht="15" customHeight="1">
      <c r="A89" s="352"/>
      <c r="B89" t="s" s="353">
        <v>2774</v>
      </c>
      <c r="C89" s="354"/>
      <c r="D89" s="354"/>
      <c r="E89" s="354"/>
      <c r="F89" s="355"/>
    </row>
    <row r="90" ht="15" customHeight="1">
      <c r="A90" s="352"/>
      <c r="B90" t="s" s="371">
        <v>2775</v>
      </c>
      <c r="C90" s="373">
        <v>1</v>
      </c>
      <c r="D90" t="s" s="372">
        <v>2701</v>
      </c>
      <c r="E90" s="364"/>
      <c r="F90" s="374"/>
    </row>
    <row r="91" ht="15" customHeight="1">
      <c r="A91" s="10"/>
      <c r="B91" s="364"/>
      <c r="C91" s="364"/>
      <c r="D91" s="364"/>
      <c r="E91" s="364"/>
      <c r="F91" s="365"/>
    </row>
    <row r="92" ht="15" customHeight="1">
      <c r="A92" s="352"/>
      <c r="B92" t="s" s="353">
        <v>2776</v>
      </c>
      <c r="C92" s="354"/>
      <c r="D92" s="354"/>
      <c r="E92" s="354"/>
      <c r="F92" s="355"/>
    </row>
    <row r="93" ht="15" customHeight="1">
      <c r="A93" s="352"/>
      <c r="B93" t="s" s="356">
        <v>2777</v>
      </c>
      <c r="C93" t="s" s="357">
        <v>2701</v>
      </c>
      <c r="D93" t="s" s="357">
        <v>2699</v>
      </c>
      <c r="E93" s="284"/>
      <c r="F93" s="359"/>
    </row>
    <row r="94" ht="15" customHeight="1">
      <c r="A94" s="352"/>
      <c r="B94" t="s" s="366">
        <v>2778</v>
      </c>
      <c r="C94" t="s" s="184">
        <v>2704</v>
      </c>
      <c r="D94" t="s" s="184">
        <v>2701</v>
      </c>
      <c r="E94" t="s" s="184">
        <v>2699</v>
      </c>
      <c r="F94" s="370">
        <v>1</v>
      </c>
    </row>
    <row r="95" ht="15" customHeight="1">
      <c r="A95" s="352"/>
      <c r="B95" t="s" s="366">
        <v>2779</v>
      </c>
      <c r="C95" t="s" s="184">
        <v>2701</v>
      </c>
      <c r="D95" t="s" s="184">
        <v>2699</v>
      </c>
      <c r="E95" s="369">
        <v>1</v>
      </c>
      <c r="F95" s="367"/>
    </row>
    <row r="96" ht="15" customHeight="1">
      <c r="A96" s="352"/>
      <c r="B96" t="s" s="360">
        <v>2780</v>
      </c>
      <c r="C96" s="362">
        <v>1</v>
      </c>
      <c r="D96" t="s" s="361">
        <v>2701</v>
      </c>
      <c r="E96" s="236"/>
      <c r="F96" s="363"/>
    </row>
    <row r="97" ht="15" customHeight="1">
      <c r="A97" s="10"/>
      <c r="B97" s="364"/>
      <c r="C97" s="364"/>
      <c r="D97" s="364"/>
      <c r="E97" s="364"/>
      <c r="F97" s="365"/>
    </row>
    <row r="98" ht="15" customHeight="1">
      <c r="A98" s="352"/>
      <c r="B98" t="s" s="353">
        <v>2781</v>
      </c>
      <c r="C98" s="354"/>
      <c r="D98" s="354"/>
      <c r="E98" s="354"/>
      <c r="F98" s="355"/>
    </row>
    <row r="99" ht="15" customHeight="1">
      <c r="A99" s="352"/>
      <c r="B99" t="s" s="356">
        <v>2782</v>
      </c>
      <c r="C99" t="s" s="357">
        <v>2699</v>
      </c>
      <c r="D99" t="s" s="357">
        <v>2698</v>
      </c>
      <c r="E99" s="284"/>
      <c r="F99" s="359"/>
    </row>
    <row r="100" ht="15" customHeight="1">
      <c r="A100" s="352"/>
      <c r="B100" t="s" s="366">
        <v>2783</v>
      </c>
      <c r="C100" s="369">
        <v>1</v>
      </c>
      <c r="D100" t="s" s="184">
        <v>2699</v>
      </c>
      <c r="E100" s="15"/>
      <c r="F100" s="367"/>
    </row>
    <row r="101" ht="15" customHeight="1">
      <c r="A101" s="352"/>
      <c r="B101" t="s" s="366">
        <v>2784</v>
      </c>
      <c r="C101" s="369">
        <v>1</v>
      </c>
      <c r="D101" t="s" s="184">
        <v>2701</v>
      </c>
      <c r="E101" s="15"/>
      <c r="F101" s="367"/>
    </row>
    <row r="102" ht="15" customHeight="1">
      <c r="A102" s="352"/>
      <c r="B102" t="s" s="366">
        <v>2785</v>
      </c>
      <c r="C102" s="369">
        <v>1</v>
      </c>
      <c r="D102" t="s" s="184">
        <v>2699</v>
      </c>
      <c r="E102" s="15"/>
      <c r="F102" s="367"/>
    </row>
    <row r="103" ht="15" customHeight="1">
      <c r="A103" s="352"/>
      <c r="B103" t="s" s="366">
        <v>2786</v>
      </c>
      <c r="C103" t="s" s="184">
        <v>2699</v>
      </c>
      <c r="D103" s="369">
        <v>1</v>
      </c>
      <c r="E103" s="15"/>
      <c r="F103" s="367"/>
    </row>
    <row r="104" ht="15" customHeight="1">
      <c r="A104" s="352"/>
      <c r="B104" t="s" s="366">
        <v>2787</v>
      </c>
      <c r="C104" t="s" s="184">
        <v>2701</v>
      </c>
      <c r="D104" s="369">
        <v>1</v>
      </c>
      <c r="E104" s="15"/>
      <c r="F104" s="367"/>
    </row>
    <row r="105" ht="15" customHeight="1">
      <c r="A105" s="352"/>
      <c r="B105" t="s" s="366">
        <v>2788</v>
      </c>
      <c r="C105" s="369">
        <v>1</v>
      </c>
      <c r="D105" t="s" s="184">
        <v>2699</v>
      </c>
      <c r="E105" s="15"/>
      <c r="F105" s="367"/>
    </row>
    <row r="106" ht="15" customHeight="1">
      <c r="A106" s="352"/>
      <c r="B106" t="s" s="366">
        <v>2789</v>
      </c>
      <c r="C106" s="369">
        <v>1</v>
      </c>
      <c r="D106" t="s" s="184">
        <v>2698</v>
      </c>
      <c r="E106" s="15"/>
      <c r="F106" s="367"/>
    </row>
    <row r="107" ht="15" customHeight="1">
      <c r="A107" s="352"/>
      <c r="B107" t="s" s="366">
        <v>2790</v>
      </c>
      <c r="C107" t="s" s="184">
        <v>2701</v>
      </c>
      <c r="D107" t="s" s="184">
        <v>2699</v>
      </c>
      <c r="E107" s="15"/>
      <c r="F107" s="367"/>
    </row>
    <row r="108" ht="15" customHeight="1">
      <c r="A108" s="352"/>
      <c r="B108" t="s" s="366">
        <v>2791</v>
      </c>
      <c r="C108" s="369">
        <v>1</v>
      </c>
      <c r="D108" t="s" s="184">
        <v>2701</v>
      </c>
      <c r="E108" s="15"/>
      <c r="F108" s="367"/>
    </row>
    <row r="109" ht="15" customHeight="1">
      <c r="A109" s="352"/>
      <c r="B109" t="s" s="366">
        <v>2792</v>
      </c>
      <c r="C109" s="369">
        <v>1</v>
      </c>
      <c r="D109" t="s" s="184">
        <v>2699</v>
      </c>
      <c r="E109" s="15"/>
      <c r="F109" s="367"/>
    </row>
    <row r="110" ht="15" customHeight="1">
      <c r="A110" s="352"/>
      <c r="B110" t="s" s="366">
        <v>2793</v>
      </c>
      <c r="C110" t="s" s="184">
        <v>2701</v>
      </c>
      <c r="D110" s="369">
        <v>1</v>
      </c>
      <c r="E110" s="15"/>
      <c r="F110" s="367"/>
    </row>
    <row r="111" ht="15" customHeight="1">
      <c r="A111" s="352"/>
      <c r="B111" t="s" s="366">
        <v>2794</v>
      </c>
      <c r="C111" s="369">
        <v>1</v>
      </c>
      <c r="D111" t="s" s="184">
        <v>2699</v>
      </c>
      <c r="E111" s="15"/>
      <c r="F111" s="367"/>
    </row>
    <row r="112" ht="15" customHeight="1">
      <c r="A112" s="352"/>
      <c r="B112" t="s" s="366">
        <v>2795</v>
      </c>
      <c r="C112" t="s" s="184">
        <v>2701</v>
      </c>
      <c r="D112" t="s" s="184">
        <v>2699</v>
      </c>
      <c r="E112" s="15"/>
      <c r="F112" s="367"/>
    </row>
    <row r="113" ht="15" customHeight="1">
      <c r="A113" s="352"/>
      <c r="B113" t="s" s="366">
        <v>2796</v>
      </c>
      <c r="C113" t="s" s="184">
        <v>2698</v>
      </c>
      <c r="D113" s="369">
        <v>1</v>
      </c>
      <c r="E113" s="15"/>
      <c r="F113" s="367"/>
    </row>
    <row r="114" ht="15" customHeight="1">
      <c r="A114" s="352"/>
      <c r="B114" t="s" s="366">
        <v>2797</v>
      </c>
      <c r="C114" t="s" s="184">
        <v>2699</v>
      </c>
      <c r="D114" t="s" s="184">
        <v>2701</v>
      </c>
      <c r="E114" s="369">
        <v>1</v>
      </c>
      <c r="F114" s="367"/>
    </row>
    <row r="115" ht="15" customHeight="1">
      <c r="A115" s="352"/>
      <c r="B115" t="s" s="366">
        <v>2798</v>
      </c>
      <c r="C115" t="s" s="184">
        <v>2698</v>
      </c>
      <c r="D115" t="s" s="184">
        <v>2699</v>
      </c>
      <c r="E115" s="15"/>
      <c r="F115" s="367"/>
    </row>
    <row r="116" ht="15" customHeight="1">
      <c r="A116" s="352"/>
      <c r="B116" t="s" s="366">
        <v>2799</v>
      </c>
      <c r="C116" t="s" s="184">
        <v>2699</v>
      </c>
      <c r="D116" s="369">
        <v>1</v>
      </c>
      <c r="E116" s="15"/>
      <c r="F116" s="367"/>
    </row>
    <row r="117" ht="15" customHeight="1">
      <c r="A117" s="352"/>
      <c r="B117" t="s" s="366">
        <v>2800</v>
      </c>
      <c r="C117" t="s" s="184">
        <v>2699</v>
      </c>
      <c r="D117" t="s" s="184">
        <v>2701</v>
      </c>
      <c r="E117" s="15"/>
      <c r="F117" s="367"/>
    </row>
    <row r="118" ht="15" customHeight="1">
      <c r="A118" s="352"/>
      <c r="B118" t="s" s="366">
        <v>2801</v>
      </c>
      <c r="C118" s="369">
        <v>1</v>
      </c>
      <c r="D118" t="s" s="184">
        <v>2698</v>
      </c>
      <c r="E118" s="15"/>
      <c r="F118" s="367"/>
    </row>
    <row r="119" ht="15" customHeight="1">
      <c r="A119" s="352"/>
      <c r="B119" t="s" s="366">
        <v>2802</v>
      </c>
      <c r="C119" s="369">
        <v>1</v>
      </c>
      <c r="D119" t="s" s="184">
        <v>2701</v>
      </c>
      <c r="E119" s="15"/>
      <c r="F119" s="367"/>
    </row>
    <row r="120" ht="15" customHeight="1">
      <c r="A120" s="352"/>
      <c r="B120" t="s" s="366">
        <v>2803</v>
      </c>
      <c r="C120" t="s" s="184">
        <v>2698</v>
      </c>
      <c r="D120" s="369">
        <v>1</v>
      </c>
      <c r="E120" s="15"/>
      <c r="F120" s="367"/>
    </row>
    <row r="121" ht="15" customHeight="1">
      <c r="A121" s="352"/>
      <c r="B121" t="s" s="366">
        <v>2804</v>
      </c>
      <c r="C121" t="s" s="184">
        <v>2701</v>
      </c>
      <c r="D121" s="369">
        <v>1</v>
      </c>
      <c r="E121" s="15"/>
      <c r="F121" s="367"/>
    </row>
    <row r="122" ht="15" customHeight="1">
      <c r="A122" s="352"/>
      <c r="B122" t="s" s="366">
        <v>2805</v>
      </c>
      <c r="C122" t="s" s="184">
        <v>2699</v>
      </c>
      <c r="D122" s="369">
        <v>1</v>
      </c>
      <c r="E122" s="15"/>
      <c r="F122" s="367"/>
    </row>
    <row r="123" ht="15" customHeight="1">
      <c r="A123" s="352"/>
      <c r="B123" t="s" s="366">
        <v>2806</v>
      </c>
      <c r="C123" s="369">
        <v>1</v>
      </c>
      <c r="D123" t="s" s="184">
        <v>2698</v>
      </c>
      <c r="E123" s="15"/>
      <c r="F123" s="367"/>
    </row>
    <row r="124" ht="15" customHeight="1">
      <c r="A124" s="352"/>
      <c r="B124" t="s" s="366">
        <v>2807</v>
      </c>
      <c r="C124" t="s" s="184">
        <v>2699</v>
      </c>
      <c r="D124" t="s" s="184">
        <v>2698</v>
      </c>
      <c r="E124" s="15"/>
      <c r="F124" s="367"/>
    </row>
    <row r="125" ht="15" customHeight="1">
      <c r="A125" s="352"/>
      <c r="B125" t="s" s="366">
        <v>2808</v>
      </c>
      <c r="C125" s="369">
        <v>1</v>
      </c>
      <c r="D125" t="s" s="184">
        <v>2698</v>
      </c>
      <c r="E125" s="15"/>
      <c r="F125" s="367"/>
    </row>
    <row r="126" ht="15" customHeight="1">
      <c r="A126" s="352"/>
      <c r="B126" t="s" s="366">
        <v>2809</v>
      </c>
      <c r="C126" s="369">
        <v>1</v>
      </c>
      <c r="D126" t="s" s="184">
        <v>2699</v>
      </c>
      <c r="E126" s="15"/>
      <c r="F126" s="367"/>
    </row>
    <row r="127" ht="15" customHeight="1">
      <c r="A127" s="352"/>
      <c r="B127" t="s" s="366">
        <v>2810</v>
      </c>
      <c r="C127" t="s" s="184">
        <v>2699</v>
      </c>
      <c r="D127" t="s" s="184">
        <v>2698</v>
      </c>
      <c r="E127" s="15"/>
      <c r="F127" s="367"/>
    </row>
    <row r="128" ht="15" customHeight="1">
      <c r="A128" s="352"/>
      <c r="B128" t="s" s="366">
        <v>2811</v>
      </c>
      <c r="C128" t="s" s="184">
        <v>2701</v>
      </c>
      <c r="D128" t="s" s="184">
        <v>2699</v>
      </c>
      <c r="E128" s="15"/>
      <c r="F128" s="367"/>
    </row>
    <row r="129" ht="15" customHeight="1">
      <c r="A129" s="352"/>
      <c r="B129" t="s" s="366">
        <v>2812</v>
      </c>
      <c r="C129" s="369">
        <v>1</v>
      </c>
      <c r="D129" t="s" s="184">
        <v>2701</v>
      </c>
      <c r="E129" t="s" s="184">
        <v>2699</v>
      </c>
      <c r="F129" s="367"/>
    </row>
    <row r="130" ht="15" customHeight="1">
      <c r="A130" s="352"/>
      <c r="B130" t="s" s="366">
        <v>2813</v>
      </c>
      <c r="C130" t="s" s="184">
        <v>2701</v>
      </c>
      <c r="D130" t="s" s="184">
        <v>2699</v>
      </c>
      <c r="E130" s="15"/>
      <c r="F130" s="367"/>
    </row>
    <row r="131" ht="15" customHeight="1">
      <c r="A131" s="352"/>
      <c r="B131" t="s" s="366">
        <v>2814</v>
      </c>
      <c r="C131" t="s" s="184">
        <v>2699</v>
      </c>
      <c r="D131" s="369">
        <v>1</v>
      </c>
      <c r="E131" s="15"/>
      <c r="F131" s="367"/>
    </row>
    <row r="132" ht="15" customHeight="1">
      <c r="A132" s="352"/>
      <c r="B132" t="s" s="366">
        <v>2815</v>
      </c>
      <c r="C132" s="369">
        <v>1</v>
      </c>
      <c r="D132" t="s" s="184">
        <v>2699</v>
      </c>
      <c r="E132" s="15"/>
      <c r="F132" s="367"/>
    </row>
    <row r="133" ht="15" customHeight="1">
      <c r="A133" s="352"/>
      <c r="B133" t="s" s="360">
        <v>2816</v>
      </c>
      <c r="C133" s="362">
        <v>1</v>
      </c>
      <c r="D133" t="s" s="361">
        <v>2701</v>
      </c>
      <c r="E133" t="s" s="361">
        <v>2699</v>
      </c>
      <c r="F133" s="363"/>
    </row>
    <row r="134" ht="15" customHeight="1">
      <c r="A134" s="10"/>
      <c r="B134" s="364"/>
      <c r="C134" s="364"/>
      <c r="D134" s="364"/>
      <c r="E134" s="364"/>
      <c r="F134" s="365"/>
    </row>
    <row r="135" ht="15" customHeight="1">
      <c r="A135" s="352"/>
      <c r="B135" t="s" s="353">
        <v>2817</v>
      </c>
      <c r="C135" s="354"/>
      <c r="D135" s="354"/>
      <c r="E135" s="354"/>
      <c r="F135" s="355"/>
    </row>
    <row r="136" ht="15" customHeight="1">
      <c r="A136" s="352"/>
      <c r="B136" t="s" s="356">
        <v>2818</v>
      </c>
      <c r="C136" t="s" s="357">
        <v>2699</v>
      </c>
      <c r="D136" s="358">
        <v>1</v>
      </c>
      <c r="E136" s="284"/>
      <c r="F136" s="359"/>
    </row>
    <row r="137" ht="15" customHeight="1">
      <c r="A137" s="352"/>
      <c r="B137" t="s" s="366">
        <v>2819</v>
      </c>
      <c r="C137" s="369">
        <v>1</v>
      </c>
      <c r="D137" t="s" s="184">
        <v>2699</v>
      </c>
      <c r="E137" s="15"/>
      <c r="F137" s="367"/>
    </row>
    <row r="138" ht="15" customHeight="1">
      <c r="A138" s="352"/>
      <c r="B138" t="s" s="366">
        <v>2820</v>
      </c>
      <c r="C138" s="369">
        <v>1</v>
      </c>
      <c r="D138" t="s" s="184">
        <v>2701</v>
      </c>
      <c r="E138" s="15"/>
      <c r="F138" s="367"/>
    </row>
    <row r="139" ht="15" customHeight="1">
      <c r="A139" s="352"/>
      <c r="B139" t="s" s="366">
        <v>2749</v>
      </c>
      <c r="C139" t="s" s="184">
        <v>2701</v>
      </c>
      <c r="D139" s="369">
        <v>1</v>
      </c>
      <c r="E139" s="15"/>
      <c r="F139" s="367"/>
    </row>
    <row r="140" ht="15" customHeight="1">
      <c r="A140" s="352"/>
      <c r="B140" t="s" s="366">
        <v>2821</v>
      </c>
      <c r="C140" t="s" s="184">
        <v>2701</v>
      </c>
      <c r="D140" s="369">
        <v>1</v>
      </c>
      <c r="E140" s="15"/>
      <c r="F140" s="367"/>
    </row>
    <row r="141" ht="15" customHeight="1">
      <c r="A141" s="352"/>
      <c r="B141" t="s" s="366">
        <v>2822</v>
      </c>
      <c r="C141" s="369">
        <v>1</v>
      </c>
      <c r="D141" t="s" s="184">
        <v>2699</v>
      </c>
      <c r="E141" s="15"/>
      <c r="F141" s="367"/>
    </row>
    <row r="142" ht="15" customHeight="1">
      <c r="A142" s="352"/>
      <c r="B142" t="s" s="366">
        <v>2823</v>
      </c>
      <c r="C142" s="369">
        <v>1</v>
      </c>
      <c r="D142" t="s" s="184">
        <v>2701</v>
      </c>
      <c r="E142" s="15"/>
      <c r="F142" s="367"/>
    </row>
    <row r="143" ht="15" customHeight="1">
      <c r="A143" s="352"/>
      <c r="B143" t="s" s="366">
        <v>2824</v>
      </c>
      <c r="C143" s="369">
        <v>1</v>
      </c>
      <c r="D143" t="s" s="184">
        <v>2701</v>
      </c>
      <c r="E143" s="15"/>
      <c r="F143" s="367"/>
    </row>
    <row r="144" ht="15" customHeight="1">
      <c r="A144" s="352"/>
      <c r="B144" t="s" s="366">
        <v>2825</v>
      </c>
      <c r="C144" t="s" s="184">
        <v>2701</v>
      </c>
      <c r="D144" s="369">
        <v>1</v>
      </c>
      <c r="E144" s="15"/>
      <c r="F144" s="367"/>
    </row>
    <row r="145" ht="15" customHeight="1">
      <c r="A145" s="352"/>
      <c r="B145" t="s" s="360">
        <v>2826</v>
      </c>
      <c r="C145" t="s" s="361">
        <v>2699</v>
      </c>
      <c r="D145" s="362">
        <v>1</v>
      </c>
      <c r="E145" s="236"/>
      <c r="F145" s="363"/>
    </row>
    <row r="146" ht="15" customHeight="1">
      <c r="A146" s="10"/>
      <c r="B146" s="364"/>
      <c r="C146" s="364"/>
      <c r="D146" s="364"/>
      <c r="E146" s="364"/>
      <c r="F146" s="365"/>
    </row>
    <row r="147" ht="15" customHeight="1">
      <c r="A147" s="352"/>
      <c r="B147" t="s" s="353">
        <v>2827</v>
      </c>
      <c r="C147" s="354"/>
      <c r="D147" s="354"/>
      <c r="E147" s="354"/>
      <c r="F147" s="355"/>
    </row>
    <row r="148" ht="15" customHeight="1">
      <c r="A148" s="352"/>
      <c r="B148" t="s" s="356">
        <v>2828</v>
      </c>
      <c r="C148" t="s" s="357">
        <v>2701</v>
      </c>
      <c r="D148" s="358">
        <v>1</v>
      </c>
      <c r="E148" s="284"/>
      <c r="F148" s="359"/>
    </row>
    <row r="149" ht="15" customHeight="1">
      <c r="A149" s="352"/>
      <c r="B149" t="s" s="360">
        <v>2829</v>
      </c>
      <c r="C149" s="362">
        <v>1</v>
      </c>
      <c r="D149" t="s" s="361">
        <v>2701</v>
      </c>
      <c r="E149" s="236"/>
      <c r="F149" s="363"/>
    </row>
    <row r="150" ht="15" customHeight="1">
      <c r="A150" s="10"/>
      <c r="B150" s="364"/>
      <c r="C150" s="364"/>
      <c r="D150" s="364"/>
      <c r="E150" s="364"/>
      <c r="F150" s="365"/>
    </row>
    <row r="151" ht="15" customHeight="1">
      <c r="A151" s="352"/>
      <c r="B151" t="s" s="353">
        <v>2830</v>
      </c>
      <c r="C151" s="354"/>
      <c r="D151" s="354"/>
      <c r="E151" s="354"/>
      <c r="F151" s="355"/>
    </row>
    <row r="152" ht="15" customHeight="1">
      <c r="A152" s="352"/>
      <c r="B152" t="s" s="356">
        <v>2831</v>
      </c>
      <c r="C152" t="s" s="357">
        <v>2698</v>
      </c>
      <c r="D152" t="s" s="357">
        <v>2699</v>
      </c>
      <c r="E152" s="284"/>
      <c r="F152" s="359"/>
    </row>
    <row r="153" ht="15" customHeight="1">
      <c r="A153" s="352"/>
      <c r="B153" t="s" s="366">
        <v>2832</v>
      </c>
      <c r="C153" t="s" s="184">
        <v>2702</v>
      </c>
      <c r="D153" t="s" s="184">
        <v>2699</v>
      </c>
      <c r="E153" s="15"/>
      <c r="F153" s="367"/>
    </row>
    <row r="154" ht="15" customHeight="1">
      <c r="A154" s="352"/>
      <c r="B154" t="s" s="366">
        <v>2833</v>
      </c>
      <c r="C154" t="s" s="184">
        <v>2699</v>
      </c>
      <c r="D154" t="s" s="184">
        <v>2701</v>
      </c>
      <c r="E154" s="15"/>
      <c r="F154" s="367"/>
    </row>
    <row r="155" ht="15" customHeight="1">
      <c r="A155" s="352"/>
      <c r="B155" t="s" s="360">
        <v>2834</v>
      </c>
      <c r="C155" t="s" s="361">
        <v>2698</v>
      </c>
      <c r="D155" t="s" s="361">
        <v>2699</v>
      </c>
      <c r="E155" s="236"/>
      <c r="F155" s="363"/>
    </row>
    <row r="156" ht="15" customHeight="1">
      <c r="A156" s="10"/>
      <c r="B156" s="364"/>
      <c r="C156" s="364"/>
      <c r="D156" s="364"/>
      <c r="E156" s="364"/>
      <c r="F156" s="365"/>
    </row>
    <row r="157" ht="15" customHeight="1">
      <c r="A157" s="352"/>
      <c r="B157" t="s" s="353">
        <v>2835</v>
      </c>
      <c r="C157" s="354"/>
      <c r="D157" s="354"/>
      <c r="E157" s="354"/>
      <c r="F157" s="355"/>
    </row>
    <row r="158" ht="15" customHeight="1">
      <c r="A158" s="352"/>
      <c r="B158" t="s" s="356">
        <v>2836</v>
      </c>
      <c r="C158" t="s" s="357">
        <v>2837</v>
      </c>
      <c r="D158" t="s" s="357">
        <v>2704</v>
      </c>
      <c r="E158" s="284"/>
      <c r="F158" s="359"/>
    </row>
    <row r="159" ht="15" customHeight="1">
      <c r="A159" s="352"/>
      <c r="B159" t="s" s="366">
        <v>2838</v>
      </c>
      <c r="C159" t="s" s="184">
        <v>2699</v>
      </c>
      <c r="D159" t="s" s="184">
        <v>2702</v>
      </c>
      <c r="E159" s="15"/>
      <c r="F159" s="367"/>
    </row>
    <row r="160" ht="15" customHeight="1">
      <c r="A160" s="352"/>
      <c r="B160" t="s" s="366">
        <v>2839</v>
      </c>
      <c r="C160" t="s" s="184">
        <v>2837</v>
      </c>
      <c r="D160" t="s" s="184">
        <v>2704</v>
      </c>
      <c r="E160" s="15"/>
      <c r="F160" s="367"/>
    </row>
    <row r="161" ht="15" customHeight="1">
      <c r="A161" s="352"/>
      <c r="B161" t="s" s="366">
        <v>2840</v>
      </c>
      <c r="C161" t="s" s="184">
        <v>2702</v>
      </c>
      <c r="D161" t="s" s="184">
        <v>2704</v>
      </c>
      <c r="E161" s="15"/>
      <c r="F161" s="367"/>
    </row>
    <row r="162" ht="15" customHeight="1">
      <c r="A162" s="352"/>
      <c r="B162" t="s" s="360">
        <v>2841</v>
      </c>
      <c r="C162" t="s" s="361">
        <v>2837</v>
      </c>
      <c r="D162" t="s" s="361">
        <v>2704</v>
      </c>
      <c r="E162" s="236"/>
      <c r="F162" s="363"/>
    </row>
    <row r="163" ht="15" customHeight="1">
      <c r="A163" s="10"/>
      <c r="B163" s="364"/>
      <c r="C163" s="364"/>
      <c r="D163" s="364"/>
      <c r="E163" s="364"/>
      <c r="F163" s="365"/>
    </row>
    <row r="164" ht="15" customHeight="1">
      <c r="A164" s="352"/>
      <c r="B164" t="s" s="353">
        <v>2842</v>
      </c>
      <c r="C164" s="354"/>
      <c r="D164" s="354"/>
      <c r="E164" s="354"/>
      <c r="F164" s="355"/>
    </row>
    <row r="165" ht="15" customHeight="1">
      <c r="A165" s="352"/>
      <c r="B165" t="s" s="356">
        <v>2843</v>
      </c>
      <c r="C165" t="s" s="357">
        <v>2701</v>
      </c>
      <c r="D165" t="s" s="357">
        <v>2704</v>
      </c>
      <c r="E165" t="s" s="357">
        <v>2698</v>
      </c>
      <c r="F165" s="359"/>
    </row>
    <row r="166" ht="15" customHeight="1">
      <c r="A166" s="352"/>
      <c r="B166" t="s" s="366">
        <v>2844</v>
      </c>
      <c r="C166" t="s" s="184">
        <v>2702</v>
      </c>
      <c r="D166" t="s" s="184">
        <v>2698</v>
      </c>
      <c r="E166" s="15"/>
      <c r="F166" s="367"/>
    </row>
    <row r="167" ht="15" customHeight="1">
      <c r="A167" s="352"/>
      <c r="B167" t="s" s="360">
        <v>2845</v>
      </c>
      <c r="C167" t="s" s="361">
        <v>2698</v>
      </c>
      <c r="D167" t="s" s="361">
        <v>2704</v>
      </c>
      <c r="E167" s="236"/>
      <c r="F167" s="363"/>
    </row>
    <row r="168" ht="15" customHeight="1">
      <c r="A168" s="10"/>
      <c r="B168" s="364"/>
      <c r="C168" s="364"/>
      <c r="D168" s="364"/>
      <c r="E168" s="364"/>
      <c r="F168" s="365"/>
    </row>
    <row r="169" ht="15" customHeight="1">
      <c r="A169" s="352"/>
      <c r="B169" t="s" s="353">
        <v>2846</v>
      </c>
      <c r="C169" s="354"/>
      <c r="D169" s="354"/>
      <c r="E169" s="354"/>
      <c r="F169" s="355"/>
    </row>
    <row r="170" ht="15" customHeight="1">
      <c r="A170" s="352"/>
      <c r="B170" t="s" s="356">
        <v>2847</v>
      </c>
      <c r="C170" t="s" s="357">
        <v>2701</v>
      </c>
      <c r="D170" s="358">
        <v>1</v>
      </c>
      <c r="E170" s="284"/>
      <c r="F170" s="359"/>
    </row>
    <row r="171" ht="15" customHeight="1">
      <c r="A171" s="352"/>
      <c r="B171" t="s" s="366">
        <v>2848</v>
      </c>
      <c r="C171" t="s" s="184">
        <v>2701</v>
      </c>
      <c r="D171" t="s" s="184">
        <v>2698</v>
      </c>
      <c r="E171" s="15"/>
      <c r="F171" s="367"/>
    </row>
    <row r="172" ht="15" customHeight="1">
      <c r="A172" s="352"/>
      <c r="B172" t="s" s="366">
        <v>2849</v>
      </c>
      <c r="C172" t="s" s="184">
        <v>2698</v>
      </c>
      <c r="D172" t="s" s="184">
        <v>2699</v>
      </c>
      <c r="E172" s="15"/>
      <c r="F172" s="367"/>
    </row>
    <row r="173" ht="15" customHeight="1">
      <c r="A173" s="352"/>
      <c r="B173" t="s" s="366">
        <v>2850</v>
      </c>
      <c r="C173" t="s" s="184">
        <v>2699</v>
      </c>
      <c r="D173" t="s" s="184">
        <v>2698</v>
      </c>
      <c r="E173" s="15"/>
      <c r="F173" s="367"/>
    </row>
    <row r="174" ht="15" customHeight="1">
      <c r="A174" s="352"/>
      <c r="B174" t="s" s="360">
        <v>2851</v>
      </c>
      <c r="C174" t="s" s="361">
        <v>2698</v>
      </c>
      <c r="D174" t="s" s="361">
        <v>2699</v>
      </c>
      <c r="E174" s="236"/>
      <c r="F174" s="363"/>
    </row>
    <row r="175" ht="15" customHeight="1">
      <c r="A175" s="10"/>
      <c r="B175" s="364"/>
      <c r="C175" s="364"/>
      <c r="D175" s="364"/>
      <c r="E175" s="364"/>
      <c r="F175" s="365"/>
    </row>
    <row r="176" ht="15" customHeight="1">
      <c r="A176" s="352"/>
      <c r="B176" t="s" s="353">
        <v>2852</v>
      </c>
      <c r="C176" s="354"/>
      <c r="D176" s="354"/>
      <c r="E176" s="354"/>
      <c r="F176" s="355"/>
    </row>
    <row r="177" ht="15" customHeight="1">
      <c r="A177" s="352"/>
      <c r="B177" t="s" s="356">
        <v>2853</v>
      </c>
      <c r="C177" t="s" s="357">
        <v>2699</v>
      </c>
      <c r="D177" t="s" s="357">
        <v>2701</v>
      </c>
      <c r="E177" s="284"/>
      <c r="F177" s="359"/>
    </row>
    <row r="178" ht="15" customHeight="1">
      <c r="A178" s="352"/>
      <c r="B178" t="s" s="366">
        <v>2854</v>
      </c>
      <c r="C178" s="369">
        <v>1</v>
      </c>
      <c r="D178" t="s" s="184">
        <v>2701</v>
      </c>
      <c r="E178" t="s" s="184">
        <v>2699</v>
      </c>
      <c r="F178" s="367"/>
    </row>
    <row r="179" ht="15" customHeight="1">
      <c r="A179" s="352"/>
      <c r="B179" t="s" s="366">
        <v>2855</v>
      </c>
      <c r="C179" t="s" s="184">
        <v>2698</v>
      </c>
      <c r="D179" t="s" s="184">
        <v>2699</v>
      </c>
      <c r="E179" s="15"/>
      <c r="F179" s="367"/>
    </row>
    <row r="180" ht="15" customHeight="1">
      <c r="A180" s="352"/>
      <c r="B180" t="s" s="366">
        <v>2856</v>
      </c>
      <c r="C180" t="s" s="184">
        <v>2701</v>
      </c>
      <c r="D180" s="369">
        <v>1</v>
      </c>
      <c r="E180" s="15"/>
      <c r="F180" s="367"/>
    </row>
    <row r="181" ht="15" customHeight="1">
      <c r="A181" s="352"/>
      <c r="B181" t="s" s="366">
        <v>2857</v>
      </c>
      <c r="C181" t="s" s="184">
        <v>2701</v>
      </c>
      <c r="D181" t="s" s="184">
        <v>2699</v>
      </c>
      <c r="E181" s="15"/>
      <c r="F181" s="367"/>
    </row>
    <row r="182" ht="15" customHeight="1">
      <c r="A182" s="352"/>
      <c r="B182" t="s" s="366">
        <v>2858</v>
      </c>
      <c r="C182" t="s" s="184">
        <v>2701</v>
      </c>
      <c r="D182" s="369">
        <v>1</v>
      </c>
      <c r="E182" s="15"/>
      <c r="F182" s="367"/>
    </row>
    <row r="183" ht="15" customHeight="1">
      <c r="A183" s="352"/>
      <c r="B183" t="s" s="366">
        <v>2859</v>
      </c>
      <c r="C183" t="s" s="184">
        <v>2701</v>
      </c>
      <c r="D183" t="s" s="184">
        <v>2699</v>
      </c>
      <c r="E183" s="15"/>
      <c r="F183" s="367"/>
    </row>
    <row r="184" ht="15" customHeight="1">
      <c r="A184" s="352"/>
      <c r="B184" t="s" s="366">
        <v>2860</v>
      </c>
      <c r="C184" t="s" s="184">
        <v>2701</v>
      </c>
      <c r="D184" t="s" s="184">
        <v>2699</v>
      </c>
      <c r="E184" s="15"/>
      <c r="F184" s="367"/>
    </row>
    <row r="185" ht="15" customHeight="1">
      <c r="A185" s="352"/>
      <c r="B185" t="s" s="366">
        <v>2861</v>
      </c>
      <c r="C185" t="s" s="184">
        <v>2699</v>
      </c>
      <c r="D185" t="s" s="184">
        <v>2701</v>
      </c>
      <c r="E185" s="15"/>
      <c r="F185" s="367"/>
    </row>
    <row r="186" ht="15" customHeight="1">
      <c r="A186" s="352"/>
      <c r="B186" t="s" s="366">
        <v>2862</v>
      </c>
      <c r="C186" t="s" s="184">
        <v>2699</v>
      </c>
      <c r="D186" t="s" s="184">
        <v>2701</v>
      </c>
      <c r="E186" s="15"/>
      <c r="F186" s="367"/>
    </row>
    <row r="187" ht="15" customHeight="1">
      <c r="A187" s="352"/>
      <c r="B187" t="s" s="366">
        <v>2863</v>
      </c>
      <c r="C187" t="s" s="184">
        <v>2701</v>
      </c>
      <c r="D187" s="369">
        <v>1</v>
      </c>
      <c r="E187" s="15"/>
      <c r="F187" s="367"/>
    </row>
    <row r="188" ht="15" customHeight="1">
      <c r="A188" s="352"/>
      <c r="B188" t="s" s="366">
        <v>2864</v>
      </c>
      <c r="C188" t="s" s="184">
        <v>2699</v>
      </c>
      <c r="D188" t="s" s="184">
        <v>2701</v>
      </c>
      <c r="E188" s="15"/>
      <c r="F188" s="367"/>
    </row>
    <row r="189" ht="15" customHeight="1">
      <c r="A189" s="352"/>
      <c r="B189" t="s" s="366">
        <v>2865</v>
      </c>
      <c r="C189" t="s" s="184">
        <v>2698</v>
      </c>
      <c r="D189" t="s" s="184">
        <v>2699</v>
      </c>
      <c r="E189" s="15"/>
      <c r="F189" s="367"/>
    </row>
    <row r="190" ht="15" customHeight="1">
      <c r="A190" s="352"/>
      <c r="B190" t="s" s="366">
        <v>2866</v>
      </c>
      <c r="C190" s="369">
        <v>1</v>
      </c>
      <c r="D190" t="s" s="184">
        <v>2701</v>
      </c>
      <c r="E190" s="15"/>
      <c r="F190" s="367"/>
    </row>
    <row r="191" ht="15" customHeight="1">
      <c r="A191" s="352"/>
      <c r="B191" t="s" s="366">
        <v>2867</v>
      </c>
      <c r="C191" s="369">
        <v>1</v>
      </c>
      <c r="D191" t="s" s="184">
        <v>2701</v>
      </c>
      <c r="E191" s="15"/>
      <c r="F191" s="367"/>
    </row>
    <row r="192" ht="15" customHeight="1">
      <c r="A192" s="352"/>
      <c r="B192" t="s" s="366">
        <v>2868</v>
      </c>
      <c r="C192" t="s" s="184">
        <v>2699</v>
      </c>
      <c r="D192" s="369">
        <v>1</v>
      </c>
      <c r="E192" s="15"/>
      <c r="F192" s="367"/>
    </row>
    <row r="193" ht="15" customHeight="1">
      <c r="A193" s="352"/>
      <c r="B193" t="s" s="366">
        <v>2869</v>
      </c>
      <c r="C193" t="s" s="184">
        <v>2698</v>
      </c>
      <c r="D193" t="s" s="184">
        <v>2699</v>
      </c>
      <c r="E193" s="15"/>
      <c r="F193" s="367"/>
    </row>
    <row r="194" ht="15" customHeight="1">
      <c r="A194" s="352"/>
      <c r="B194" t="s" s="366">
        <v>2870</v>
      </c>
      <c r="C194" t="s" s="184">
        <v>2701</v>
      </c>
      <c r="D194" t="s" s="184">
        <v>2699</v>
      </c>
      <c r="E194" s="15"/>
      <c r="F194" s="367"/>
    </row>
    <row r="195" ht="15" customHeight="1">
      <c r="A195" s="352"/>
      <c r="B195" t="s" s="366">
        <v>2871</v>
      </c>
      <c r="C195" t="s" s="184">
        <v>2699</v>
      </c>
      <c r="D195" t="s" s="184">
        <v>2701</v>
      </c>
      <c r="E195" s="15"/>
      <c r="F195" s="367"/>
    </row>
    <row r="196" ht="15" customHeight="1">
      <c r="A196" s="352"/>
      <c r="B196" t="s" s="366">
        <v>2872</v>
      </c>
      <c r="C196" s="369">
        <v>1</v>
      </c>
      <c r="D196" t="s" s="184">
        <v>2699</v>
      </c>
      <c r="E196" t="s" s="184">
        <v>2701</v>
      </c>
      <c r="F196" s="367"/>
    </row>
    <row r="197" ht="15" customHeight="1">
      <c r="A197" s="352"/>
      <c r="B197" t="s" s="366">
        <v>2873</v>
      </c>
      <c r="C197" s="369">
        <v>1</v>
      </c>
      <c r="D197" t="s" s="184">
        <v>2701</v>
      </c>
      <c r="E197" s="15"/>
      <c r="F197" s="367"/>
    </row>
    <row r="198" ht="15" customHeight="1">
      <c r="A198" s="352"/>
      <c r="B198" t="s" s="366">
        <v>2874</v>
      </c>
      <c r="C198" t="s" s="184">
        <v>2701</v>
      </c>
      <c r="D198" s="369">
        <v>1</v>
      </c>
      <c r="E198" s="15"/>
      <c r="F198" s="367"/>
    </row>
    <row r="199" ht="15" customHeight="1">
      <c r="A199" s="352"/>
      <c r="B199" t="s" s="366">
        <v>2875</v>
      </c>
      <c r="C199" t="s" s="184">
        <v>2699</v>
      </c>
      <c r="D199" t="s" s="184">
        <v>2701</v>
      </c>
      <c r="E199" s="15"/>
      <c r="F199" s="367"/>
    </row>
    <row r="200" ht="15" customHeight="1">
      <c r="A200" s="352"/>
      <c r="B200" t="s" s="366">
        <v>2876</v>
      </c>
      <c r="C200" t="s" s="184">
        <v>2701</v>
      </c>
      <c r="D200" t="s" s="184">
        <v>2699</v>
      </c>
      <c r="E200" s="15"/>
      <c r="F200" s="367"/>
    </row>
    <row r="201" ht="15" customHeight="1">
      <c r="A201" s="352"/>
      <c r="B201" t="s" s="366">
        <v>2877</v>
      </c>
      <c r="C201" t="s" s="184">
        <v>2698</v>
      </c>
      <c r="D201" t="s" s="184">
        <v>2699</v>
      </c>
      <c r="E201" s="15"/>
      <c r="F201" s="367"/>
    </row>
    <row r="202" ht="15" customHeight="1">
      <c r="A202" s="352"/>
      <c r="B202" t="s" s="366">
        <v>2878</v>
      </c>
      <c r="C202" t="s" s="184">
        <v>2699</v>
      </c>
      <c r="D202" t="s" s="184">
        <v>2701</v>
      </c>
      <c r="E202" s="369">
        <v>1</v>
      </c>
      <c r="F202" s="367"/>
    </row>
    <row r="203" ht="15" customHeight="1">
      <c r="A203" s="352"/>
      <c r="B203" t="s" s="366">
        <v>2879</v>
      </c>
      <c r="C203" t="s" s="184">
        <v>2701</v>
      </c>
      <c r="D203" t="s" s="184">
        <v>2699</v>
      </c>
      <c r="E203" s="15"/>
      <c r="F203" s="367"/>
    </row>
    <row r="204" ht="15" customHeight="1">
      <c r="A204" s="352"/>
      <c r="B204" t="s" s="366">
        <v>2880</v>
      </c>
      <c r="C204" t="s" s="184">
        <v>2699</v>
      </c>
      <c r="D204" t="s" s="184">
        <v>2701</v>
      </c>
      <c r="E204" s="15"/>
      <c r="F204" s="367"/>
    </row>
    <row r="205" ht="15" customHeight="1">
      <c r="A205" s="352"/>
      <c r="B205" t="s" s="366">
        <v>2881</v>
      </c>
      <c r="C205" t="s" s="184">
        <v>2698</v>
      </c>
      <c r="D205" t="s" s="184">
        <v>2699</v>
      </c>
      <c r="E205" s="15"/>
      <c r="F205" s="367"/>
    </row>
    <row r="206" ht="15" customHeight="1">
      <c r="A206" s="352"/>
      <c r="B206" t="s" s="366">
        <v>2882</v>
      </c>
      <c r="C206" s="369">
        <v>1</v>
      </c>
      <c r="D206" t="s" s="184">
        <v>2701</v>
      </c>
      <c r="E206" s="15"/>
      <c r="F206" s="367"/>
    </row>
    <row r="207" ht="15" customHeight="1">
      <c r="A207" s="352"/>
      <c r="B207" t="s" s="366">
        <v>2883</v>
      </c>
      <c r="C207" t="s" s="184">
        <v>2698</v>
      </c>
      <c r="D207" t="s" s="184">
        <v>2699</v>
      </c>
      <c r="E207" s="15"/>
      <c r="F207" s="367"/>
    </row>
    <row r="208" ht="15" customHeight="1">
      <c r="A208" s="352"/>
      <c r="B208" t="s" s="366">
        <v>2884</v>
      </c>
      <c r="C208" t="s" s="184">
        <v>2701</v>
      </c>
      <c r="D208" t="s" s="184">
        <v>2699</v>
      </c>
      <c r="E208" s="15"/>
      <c r="F208" s="367"/>
    </row>
    <row r="209" ht="15" customHeight="1">
      <c r="A209" s="352"/>
      <c r="B209" t="s" s="366">
        <v>2885</v>
      </c>
      <c r="C209" s="369">
        <v>1</v>
      </c>
      <c r="D209" t="s" s="184">
        <v>2701</v>
      </c>
      <c r="E209" s="15"/>
      <c r="F209" s="367"/>
    </row>
    <row r="210" ht="15" customHeight="1">
      <c r="A210" s="352"/>
      <c r="B210" t="s" s="366">
        <v>2886</v>
      </c>
      <c r="C210" t="s" s="184">
        <v>2701</v>
      </c>
      <c r="D210" t="s" s="184">
        <v>2699</v>
      </c>
      <c r="E210" s="15"/>
      <c r="F210" s="367"/>
    </row>
    <row r="211" ht="15" customHeight="1">
      <c r="A211" s="352"/>
      <c r="B211" t="s" s="366">
        <v>2887</v>
      </c>
      <c r="C211" t="s" s="184">
        <v>2698</v>
      </c>
      <c r="D211" t="s" s="184">
        <v>2699</v>
      </c>
      <c r="E211" s="15"/>
      <c r="F211" s="367"/>
    </row>
    <row r="212" ht="15" customHeight="1">
      <c r="A212" s="352"/>
      <c r="B212" t="s" s="366">
        <v>2888</v>
      </c>
      <c r="C212" s="369">
        <v>1</v>
      </c>
      <c r="D212" t="s" s="184">
        <v>2701</v>
      </c>
      <c r="E212" s="15"/>
      <c r="F212" s="367"/>
    </row>
    <row r="213" ht="15" customHeight="1">
      <c r="A213" s="352"/>
      <c r="B213" t="s" s="366">
        <v>2889</v>
      </c>
      <c r="C213" t="s" s="184">
        <v>2701</v>
      </c>
      <c r="D213" t="s" s="184">
        <v>2699</v>
      </c>
      <c r="E213" s="15"/>
      <c r="F213" s="367"/>
    </row>
    <row r="214" ht="15" customHeight="1">
      <c r="A214" s="352"/>
      <c r="B214" t="s" s="366">
        <v>2890</v>
      </c>
      <c r="C214" t="s" s="184">
        <v>2698</v>
      </c>
      <c r="D214" t="s" s="184">
        <v>2699</v>
      </c>
      <c r="E214" s="15"/>
      <c r="F214" s="367"/>
    </row>
    <row r="215" ht="15" customHeight="1">
      <c r="A215" s="352"/>
      <c r="B215" t="s" s="366">
        <v>2891</v>
      </c>
      <c r="C215" t="s" s="184">
        <v>2702</v>
      </c>
      <c r="D215" t="s" s="184">
        <v>2698</v>
      </c>
      <c r="E215" t="s" s="184">
        <v>2699</v>
      </c>
      <c r="F215" s="367"/>
    </row>
    <row r="216" ht="15" customHeight="1">
      <c r="A216" s="352"/>
      <c r="B216" t="s" s="366">
        <v>2892</v>
      </c>
      <c r="C216" t="s" s="184">
        <v>2701</v>
      </c>
      <c r="D216" t="s" s="184">
        <v>2699</v>
      </c>
      <c r="E216" s="15"/>
      <c r="F216" s="367"/>
    </row>
    <row r="217" ht="15" customHeight="1">
      <c r="A217" s="352"/>
      <c r="B217" t="s" s="366">
        <v>2893</v>
      </c>
      <c r="C217" s="369">
        <v>1</v>
      </c>
      <c r="D217" t="s" s="184">
        <v>2699</v>
      </c>
      <c r="E217" t="s" s="184">
        <v>2701</v>
      </c>
      <c r="F217" s="367"/>
    </row>
    <row r="218" ht="15" customHeight="1">
      <c r="A218" s="352"/>
      <c r="B218" t="s" s="366">
        <v>2894</v>
      </c>
      <c r="C218" t="s" s="184">
        <v>2701</v>
      </c>
      <c r="D218" t="s" s="184">
        <v>2699</v>
      </c>
      <c r="E218" s="15"/>
      <c r="F218" s="367"/>
    </row>
    <row r="219" ht="15" customHeight="1">
      <c r="A219" s="352"/>
      <c r="B219" t="s" s="366">
        <v>2895</v>
      </c>
      <c r="C219" t="s" s="184">
        <v>2699</v>
      </c>
      <c r="D219" t="s" s="184">
        <v>2701</v>
      </c>
      <c r="E219" s="15"/>
      <c r="F219" s="367"/>
    </row>
    <row r="220" ht="15" customHeight="1">
      <c r="A220" s="352"/>
      <c r="B220" t="s" s="366">
        <v>2896</v>
      </c>
      <c r="C220" t="s" s="184">
        <v>2699</v>
      </c>
      <c r="D220" t="s" s="184">
        <v>2701</v>
      </c>
      <c r="E220" s="15"/>
      <c r="F220" s="367"/>
    </row>
    <row r="221" ht="15" customHeight="1">
      <c r="A221" s="352"/>
      <c r="B221" t="s" s="366">
        <v>2897</v>
      </c>
      <c r="C221" t="s" s="184">
        <v>2701</v>
      </c>
      <c r="D221" t="s" s="184">
        <v>2699</v>
      </c>
      <c r="E221" s="15"/>
      <c r="F221" s="367"/>
    </row>
    <row r="222" ht="15" customHeight="1">
      <c r="A222" s="352"/>
      <c r="B222" t="s" s="366">
        <v>2898</v>
      </c>
      <c r="C222" t="s" s="184">
        <v>2699</v>
      </c>
      <c r="D222" t="s" s="184">
        <v>2698</v>
      </c>
      <c r="E222" s="15"/>
      <c r="F222" s="367"/>
    </row>
    <row r="223" ht="15" customHeight="1">
      <c r="A223" s="352"/>
      <c r="B223" t="s" s="366">
        <v>2899</v>
      </c>
      <c r="C223" t="s" s="184">
        <v>2699</v>
      </c>
      <c r="D223" t="s" s="184">
        <v>2701</v>
      </c>
      <c r="E223" s="15"/>
      <c r="F223" s="367"/>
    </row>
    <row r="224" ht="15" customHeight="1">
      <c r="A224" s="352"/>
      <c r="B224" t="s" s="366">
        <v>2900</v>
      </c>
      <c r="C224" t="s" s="184">
        <v>2701</v>
      </c>
      <c r="D224" t="s" s="184">
        <v>2699</v>
      </c>
      <c r="E224" s="15"/>
      <c r="F224" s="367"/>
    </row>
    <row r="225" ht="15" customHeight="1">
      <c r="A225" s="352"/>
      <c r="B225" t="s" s="366">
        <v>2901</v>
      </c>
      <c r="C225" t="s" s="184">
        <v>2701</v>
      </c>
      <c r="D225" t="s" s="184">
        <v>2699</v>
      </c>
      <c r="E225" s="15"/>
      <c r="F225" s="367"/>
    </row>
    <row r="226" ht="15" customHeight="1">
      <c r="A226" s="352"/>
      <c r="B226" t="s" s="366">
        <v>2902</v>
      </c>
      <c r="C226" t="s" s="184">
        <v>2701</v>
      </c>
      <c r="D226" t="s" s="184">
        <v>2699</v>
      </c>
      <c r="E226" s="15"/>
      <c r="F226" s="367"/>
    </row>
    <row r="227" ht="15" customHeight="1">
      <c r="A227" s="352"/>
      <c r="B227" t="s" s="366">
        <v>2903</v>
      </c>
      <c r="C227" t="s" s="184">
        <v>2698</v>
      </c>
      <c r="D227" t="s" s="184">
        <v>2699</v>
      </c>
      <c r="E227" s="15"/>
      <c r="F227" s="367"/>
    </row>
    <row r="228" ht="15" customHeight="1">
      <c r="A228" s="352"/>
      <c r="B228" t="s" s="366">
        <v>2904</v>
      </c>
      <c r="C228" t="s" s="184">
        <v>2701</v>
      </c>
      <c r="D228" s="369">
        <v>1</v>
      </c>
      <c r="E228" s="15"/>
      <c r="F228" s="367"/>
    </row>
    <row r="229" ht="15" customHeight="1">
      <c r="A229" s="352"/>
      <c r="B229" t="s" s="366">
        <v>2905</v>
      </c>
      <c r="C229" t="s" s="184">
        <v>2701</v>
      </c>
      <c r="D229" t="s" s="184">
        <v>2699</v>
      </c>
      <c r="E229" s="15"/>
      <c r="F229" s="367"/>
    </row>
    <row r="230" ht="15" customHeight="1">
      <c r="A230" s="352"/>
      <c r="B230" t="s" s="366">
        <v>2906</v>
      </c>
      <c r="C230" s="369">
        <v>1</v>
      </c>
      <c r="D230" t="s" s="184">
        <v>2699</v>
      </c>
      <c r="E230" s="15"/>
      <c r="F230" s="367"/>
    </row>
    <row r="231" ht="15" customHeight="1">
      <c r="A231" s="352"/>
      <c r="B231" t="s" s="366">
        <v>2907</v>
      </c>
      <c r="C231" t="s" s="184">
        <v>2701</v>
      </c>
      <c r="D231" t="s" s="184">
        <v>2698</v>
      </c>
      <c r="E231" t="s" s="184">
        <v>2699</v>
      </c>
      <c r="F231" s="367"/>
    </row>
    <row r="232" ht="15" customHeight="1">
      <c r="A232" s="352"/>
      <c r="B232" t="s" s="366">
        <v>2908</v>
      </c>
      <c r="C232" t="s" s="184">
        <v>2701</v>
      </c>
      <c r="D232" s="369">
        <v>1</v>
      </c>
      <c r="E232" s="15"/>
      <c r="F232" s="367"/>
    </row>
    <row r="233" ht="15" customHeight="1">
      <c r="A233" s="352"/>
      <c r="B233" t="s" s="366">
        <v>2909</v>
      </c>
      <c r="C233" t="s" s="184">
        <v>2701</v>
      </c>
      <c r="D233" s="369">
        <v>1</v>
      </c>
      <c r="E233" s="15"/>
      <c r="F233" s="367"/>
    </row>
    <row r="234" ht="15" customHeight="1">
      <c r="A234" s="352"/>
      <c r="B234" t="s" s="366">
        <v>2910</v>
      </c>
      <c r="C234" t="s" s="184">
        <v>2701</v>
      </c>
      <c r="D234" s="369">
        <v>1</v>
      </c>
      <c r="E234" s="15"/>
      <c r="F234" s="367"/>
    </row>
    <row r="235" ht="15" customHeight="1">
      <c r="A235" s="352"/>
      <c r="B235" t="s" s="366">
        <v>2911</v>
      </c>
      <c r="C235" t="s" s="184">
        <v>2701</v>
      </c>
      <c r="D235" s="369">
        <v>1</v>
      </c>
      <c r="E235" s="15"/>
      <c r="F235" s="367"/>
    </row>
    <row r="236" ht="15" customHeight="1">
      <c r="A236" s="352"/>
      <c r="B236" t="s" s="366">
        <v>2912</v>
      </c>
      <c r="C236" t="s" s="184">
        <v>2701</v>
      </c>
      <c r="D236" t="s" s="184">
        <v>2699</v>
      </c>
      <c r="E236" s="369">
        <v>1</v>
      </c>
      <c r="F236" s="367"/>
    </row>
    <row r="237" ht="15" customHeight="1">
      <c r="A237" s="352"/>
      <c r="B237" t="s" s="360">
        <v>2913</v>
      </c>
      <c r="C237" s="362">
        <v>1</v>
      </c>
      <c r="D237" t="s" s="361">
        <v>2701</v>
      </c>
      <c r="E237" s="236"/>
      <c r="F237" s="363"/>
    </row>
    <row r="238" ht="15" customHeight="1">
      <c r="A238" s="10"/>
      <c r="B238" s="364"/>
      <c r="C238" s="364"/>
      <c r="D238" s="364"/>
      <c r="E238" s="364"/>
      <c r="F238" s="365"/>
    </row>
    <row r="239" ht="15" customHeight="1">
      <c r="A239" s="352"/>
      <c r="B239" t="s" s="353">
        <v>2914</v>
      </c>
      <c r="C239" s="354"/>
      <c r="D239" s="354"/>
      <c r="E239" s="354"/>
      <c r="F239" s="355"/>
    </row>
    <row r="240" ht="15" customHeight="1">
      <c r="A240" s="352"/>
      <c r="B240" t="s" s="356">
        <v>2915</v>
      </c>
      <c r="C240" t="s" s="357">
        <v>2699</v>
      </c>
      <c r="D240" t="s" s="357">
        <v>2698</v>
      </c>
      <c r="E240" s="284"/>
      <c r="F240" s="359"/>
    </row>
    <row r="241" ht="15" customHeight="1">
      <c r="A241" s="352"/>
      <c r="B241" t="s" s="366">
        <v>2916</v>
      </c>
      <c r="C241" t="s" s="184">
        <v>2701</v>
      </c>
      <c r="D241" t="s" s="184">
        <v>2698</v>
      </c>
      <c r="E241" s="15"/>
      <c r="F241" s="367"/>
    </row>
    <row r="242" ht="15" customHeight="1">
      <c r="A242" s="352"/>
      <c r="B242" t="s" s="366">
        <v>2917</v>
      </c>
      <c r="C242" t="s" s="184">
        <v>2698</v>
      </c>
      <c r="D242" t="s" s="184">
        <v>2699</v>
      </c>
      <c r="E242" s="15"/>
      <c r="F242" s="367"/>
    </row>
    <row r="243" ht="15" customHeight="1">
      <c r="A243" s="352"/>
      <c r="B243" t="s" s="366">
        <v>2918</v>
      </c>
      <c r="C243" t="s" s="184">
        <v>2699</v>
      </c>
      <c r="D243" t="s" s="184">
        <v>2701</v>
      </c>
      <c r="E243" s="15"/>
      <c r="F243" s="367"/>
    </row>
    <row r="244" ht="15" customHeight="1">
      <c r="A244" s="352"/>
      <c r="B244" t="s" s="366">
        <v>2919</v>
      </c>
      <c r="C244" t="s" s="184">
        <v>2701</v>
      </c>
      <c r="D244" t="s" s="184">
        <v>2699</v>
      </c>
      <c r="E244" s="15"/>
      <c r="F244" s="367"/>
    </row>
    <row r="245" ht="15" customHeight="1">
      <c r="A245" s="352"/>
      <c r="B245" t="s" s="366">
        <v>2920</v>
      </c>
      <c r="C245" t="s" s="184">
        <v>2698</v>
      </c>
      <c r="D245" t="s" s="184">
        <v>2699</v>
      </c>
      <c r="E245" s="15"/>
      <c r="F245" s="367"/>
    </row>
    <row r="246" ht="15" customHeight="1">
      <c r="A246" s="352"/>
      <c r="B246" t="s" s="366">
        <v>2921</v>
      </c>
      <c r="C246" t="s" s="184">
        <v>2698</v>
      </c>
      <c r="D246" t="s" s="184">
        <v>2699</v>
      </c>
      <c r="E246" s="15"/>
      <c r="F246" s="367"/>
    </row>
    <row r="247" ht="15" customHeight="1">
      <c r="A247" s="352"/>
      <c r="B247" t="s" s="366">
        <v>2922</v>
      </c>
      <c r="C247" t="s" s="184">
        <v>2701</v>
      </c>
      <c r="D247" t="s" s="184">
        <v>2699</v>
      </c>
      <c r="E247" s="15"/>
      <c r="F247" s="367"/>
    </row>
    <row r="248" ht="15" customHeight="1">
      <c r="A248" s="352"/>
      <c r="B248" t="s" s="366">
        <v>2923</v>
      </c>
      <c r="C248" t="s" s="184">
        <v>2698</v>
      </c>
      <c r="D248" t="s" s="184">
        <v>2699</v>
      </c>
      <c r="E248" s="15"/>
      <c r="F248" s="367"/>
    </row>
    <row r="249" ht="15" customHeight="1">
      <c r="A249" s="352"/>
      <c r="B249" t="s" s="366">
        <v>2924</v>
      </c>
      <c r="C249" t="s" s="184">
        <v>2701</v>
      </c>
      <c r="D249" t="s" s="184">
        <v>2699</v>
      </c>
      <c r="E249" s="15"/>
      <c r="F249" s="367"/>
    </row>
    <row r="250" ht="15" customHeight="1">
      <c r="A250" s="352"/>
      <c r="B250" t="s" s="366">
        <v>2925</v>
      </c>
      <c r="C250" t="s" s="184">
        <v>2698</v>
      </c>
      <c r="D250" t="s" s="184">
        <v>2699</v>
      </c>
      <c r="E250" s="15"/>
      <c r="F250" s="367"/>
    </row>
    <row r="251" ht="15" customHeight="1">
      <c r="A251" s="352"/>
      <c r="B251" t="s" s="366">
        <v>2926</v>
      </c>
      <c r="C251" t="s" s="184">
        <v>2699</v>
      </c>
      <c r="D251" t="s" s="184">
        <v>2698</v>
      </c>
      <c r="E251" s="15"/>
      <c r="F251" s="367"/>
    </row>
    <row r="252" ht="15" customHeight="1">
      <c r="A252" s="352"/>
      <c r="B252" t="s" s="366">
        <v>2927</v>
      </c>
      <c r="C252" t="s" s="184">
        <v>2698</v>
      </c>
      <c r="D252" t="s" s="184">
        <v>2699</v>
      </c>
      <c r="E252" s="15"/>
      <c r="F252" s="367"/>
    </row>
    <row r="253" ht="15" customHeight="1">
      <c r="A253" s="352"/>
      <c r="B253" t="s" s="366">
        <v>2928</v>
      </c>
      <c r="C253" t="s" s="184">
        <v>2698</v>
      </c>
      <c r="D253" t="s" s="184">
        <v>2699</v>
      </c>
      <c r="E253" s="15"/>
      <c r="F253" s="367"/>
    </row>
    <row r="254" ht="15" customHeight="1">
      <c r="A254" s="352"/>
      <c r="B254" t="s" s="366">
        <v>2929</v>
      </c>
      <c r="C254" t="s" s="184">
        <v>2698</v>
      </c>
      <c r="D254" t="s" s="184">
        <v>2699</v>
      </c>
      <c r="E254" s="15"/>
      <c r="F254" s="367"/>
    </row>
    <row r="255" ht="15" customHeight="1">
      <c r="A255" s="352"/>
      <c r="B255" t="s" s="366">
        <v>2930</v>
      </c>
      <c r="C255" t="s" s="184">
        <v>2701</v>
      </c>
      <c r="D255" t="s" s="184">
        <v>2699</v>
      </c>
      <c r="E255" s="15"/>
      <c r="F255" s="367"/>
    </row>
    <row r="256" ht="15" customHeight="1">
      <c r="A256" s="352"/>
      <c r="B256" t="s" s="366">
        <v>2931</v>
      </c>
      <c r="C256" t="s" s="184">
        <v>2699</v>
      </c>
      <c r="D256" t="s" s="184">
        <v>2698</v>
      </c>
      <c r="E256" s="15"/>
      <c r="F256" s="367"/>
    </row>
    <row r="257" ht="15" customHeight="1">
      <c r="A257" s="352"/>
      <c r="B257" t="s" s="366">
        <v>2932</v>
      </c>
      <c r="C257" t="s" s="184">
        <v>2699</v>
      </c>
      <c r="D257" t="s" s="184">
        <v>2701</v>
      </c>
      <c r="E257" s="15"/>
      <c r="F257" s="367"/>
    </row>
    <row r="258" ht="15" customHeight="1">
      <c r="A258" s="352"/>
      <c r="B258" t="s" s="366">
        <v>2933</v>
      </c>
      <c r="C258" t="s" s="184">
        <v>2698</v>
      </c>
      <c r="D258" t="s" s="184">
        <v>2699</v>
      </c>
      <c r="E258" s="15"/>
      <c r="F258" s="367"/>
    </row>
    <row r="259" ht="15" customHeight="1">
      <c r="A259" s="375"/>
      <c r="B259" t="s" s="360">
        <v>2934</v>
      </c>
      <c r="C259" t="s" s="361">
        <v>2698</v>
      </c>
      <c r="D259" t="s" s="361">
        <v>2699</v>
      </c>
      <c r="E259" t="s" s="361">
        <v>2701</v>
      </c>
      <c r="F259" s="36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89"/>
  <sheetViews>
    <sheetView workbookViewId="0" showGridLines="0" defaultGridColor="1"/>
  </sheetViews>
  <sheetFormatPr defaultColWidth="10.8333" defaultRowHeight="15.2" customHeight="1" outlineLevelRow="0" outlineLevelCol="0"/>
  <cols>
    <col min="1" max="1" width="5.67188" style="6" customWidth="1"/>
    <col min="2" max="2" width="1.35156" style="6" customWidth="1"/>
    <col min="3" max="3" width="5.67188" style="6" customWidth="1"/>
    <col min="4" max="4" width="30.6719" style="6" customWidth="1"/>
    <col min="5" max="5" width="30.6719" style="6" customWidth="1"/>
    <col min="6" max="6" width="30.6719" style="6" customWidth="1"/>
    <col min="7" max="7" width="30.6719" style="6" customWidth="1"/>
    <col min="8" max="8" width="30.6719" style="6" customWidth="1"/>
    <col min="9" max="9" width="5.67188" style="6" customWidth="1"/>
    <col min="10" max="10" width="1.35156" style="6" customWidth="1"/>
    <col min="11" max="11" width="11.5" style="6" customWidth="1"/>
    <col min="12" max="256" width="10.8516" style="6" customWidth="1"/>
  </cols>
  <sheetData>
    <row r="1" ht="15.2" customHeight="1">
      <c r="A1" s="7"/>
      <c r="B1" s="8"/>
      <c r="C1" s="8"/>
      <c r="D1" s="8"/>
      <c r="E1" s="8"/>
      <c r="F1" s="8"/>
      <c r="G1" s="8"/>
      <c r="H1" s="8"/>
      <c r="I1" s="8"/>
      <c r="J1" s="8"/>
      <c r="K1" s="9"/>
    </row>
    <row r="2" ht="8" customHeight="1">
      <c r="A2" s="10"/>
      <c r="B2" s="11"/>
      <c r="C2" s="12"/>
      <c r="D2" s="11"/>
      <c r="E2" s="11"/>
      <c r="F2" s="11"/>
      <c r="G2" s="11"/>
      <c r="H2" s="11"/>
      <c r="I2" s="11"/>
      <c r="J2" s="13"/>
      <c r="K2" s="14"/>
    </row>
    <row r="3" ht="75" customHeight="1">
      <c r="A3" s="10"/>
      <c r="B3" s="11"/>
      <c r="C3" s="15"/>
      <c r="D3" s="15"/>
      <c r="E3" s="15"/>
      <c r="F3" s="15"/>
      <c r="G3" s="15"/>
      <c r="H3" s="15"/>
      <c r="I3" s="15"/>
      <c r="J3" s="11"/>
      <c r="K3" s="14"/>
    </row>
    <row r="4" ht="24" customHeight="1">
      <c r="A4" s="10"/>
      <c r="B4" s="11"/>
      <c r="C4" t="s" s="16">
        <v>6</v>
      </c>
      <c r="D4" s="17"/>
      <c r="E4" s="17"/>
      <c r="F4" s="17"/>
      <c r="G4" s="17"/>
      <c r="H4" s="17"/>
      <c r="I4" s="17"/>
      <c r="J4" s="11"/>
      <c r="K4" s="14"/>
    </row>
    <row r="5" ht="24" customHeight="1">
      <c r="A5" s="10"/>
      <c r="B5" s="11"/>
      <c r="C5" t="s" s="18">
        <v>7</v>
      </c>
      <c r="D5" s="19"/>
      <c r="E5" s="19"/>
      <c r="F5" s="19"/>
      <c r="G5" s="19"/>
      <c r="H5" s="19"/>
      <c r="I5" s="19"/>
      <c r="J5" s="11"/>
      <c r="K5" s="14"/>
    </row>
    <row r="6" ht="8" customHeight="1">
      <c r="A6" s="10"/>
      <c r="B6" s="11"/>
      <c r="C6" s="20"/>
      <c r="D6" s="20"/>
      <c r="E6" s="20"/>
      <c r="F6" s="20"/>
      <c r="G6" s="20"/>
      <c r="H6" s="20"/>
      <c r="I6" s="20"/>
      <c r="J6" s="11"/>
      <c r="K6" s="14"/>
    </row>
    <row r="7" ht="15.2" customHeight="1">
      <c r="A7" s="10"/>
      <c r="B7" s="11"/>
      <c r="C7" t="s" s="21">
        <v>8</v>
      </c>
      <c r="D7" s="22"/>
      <c r="E7" s="22"/>
      <c r="F7" s="22"/>
      <c r="G7" s="22"/>
      <c r="H7" s="22"/>
      <c r="I7" s="22"/>
      <c r="J7" s="11"/>
      <c r="K7" s="14"/>
    </row>
    <row r="8" ht="8" customHeight="1">
      <c r="A8" s="10"/>
      <c r="B8" s="11"/>
      <c r="C8" s="20"/>
      <c r="D8" s="20"/>
      <c r="E8" s="20"/>
      <c r="F8" s="20"/>
      <c r="G8" s="20"/>
      <c r="H8" s="20"/>
      <c r="I8" s="20"/>
      <c r="J8" s="11"/>
      <c r="K8" s="14"/>
    </row>
    <row r="9" ht="15.2" customHeight="1">
      <c r="A9" s="10"/>
      <c r="B9" s="11"/>
      <c r="C9" t="s" s="23">
        <v>9</v>
      </c>
      <c r="D9" s="24"/>
      <c r="E9" s="24"/>
      <c r="F9" s="24"/>
      <c r="G9" s="24"/>
      <c r="H9" s="24"/>
      <c r="I9" s="24"/>
      <c r="J9" s="11"/>
      <c r="K9" s="14"/>
    </row>
    <row r="10" ht="15.2" customHeight="1">
      <c r="A10" s="10"/>
      <c r="B10" s="11"/>
      <c r="C10" t="s" s="25">
        <v>10</v>
      </c>
      <c r="D10" s="26"/>
      <c r="E10" s="26"/>
      <c r="F10" s="26"/>
      <c r="G10" s="26"/>
      <c r="H10" s="26"/>
      <c r="I10" s="26"/>
      <c r="J10" s="11"/>
      <c r="K10" s="14"/>
    </row>
    <row r="11" ht="15.2" customHeight="1">
      <c r="A11" s="10"/>
      <c r="B11" s="11"/>
      <c r="C11" t="s" s="25">
        <v>11</v>
      </c>
      <c r="D11" s="26"/>
      <c r="E11" s="26"/>
      <c r="F11" s="26"/>
      <c r="G11" s="26"/>
      <c r="H11" s="26"/>
      <c r="I11" s="26"/>
      <c r="J11" s="11"/>
      <c r="K11" s="14"/>
    </row>
    <row r="12" ht="12.95" customHeight="1">
      <c r="A12" s="10"/>
      <c r="B12" s="11"/>
      <c r="C12" t="s" s="27">
        <v>12</v>
      </c>
      <c r="D12" s="27"/>
      <c r="E12" s="27"/>
      <c r="F12" s="27"/>
      <c r="G12" s="27"/>
      <c r="H12" s="27"/>
      <c r="I12" s="27"/>
      <c r="J12" s="11"/>
      <c r="K12" s="14"/>
    </row>
    <row r="13" ht="12.95" customHeight="1">
      <c r="A13" s="10"/>
      <c r="B13" s="11"/>
      <c r="C13" s="27"/>
      <c r="D13" s="27"/>
      <c r="E13" s="27"/>
      <c r="F13" s="27"/>
      <c r="G13" s="27"/>
      <c r="H13" s="27"/>
      <c r="I13" s="27"/>
      <c r="J13" s="11"/>
      <c r="K13" s="14"/>
    </row>
    <row r="14" ht="12.95" customHeight="1">
      <c r="A14" s="10"/>
      <c r="B14" s="11"/>
      <c r="C14" s="27"/>
      <c r="D14" s="27"/>
      <c r="E14" s="27"/>
      <c r="F14" s="27"/>
      <c r="G14" s="27"/>
      <c r="H14" s="27"/>
      <c r="I14" s="27"/>
      <c r="J14" s="11"/>
      <c r="K14" s="14"/>
    </row>
    <row r="15" ht="12.95" customHeight="1">
      <c r="A15" s="10"/>
      <c r="B15" s="11"/>
      <c r="C15" s="27"/>
      <c r="D15" s="27"/>
      <c r="E15" s="27"/>
      <c r="F15" s="27"/>
      <c r="G15" s="27"/>
      <c r="H15" s="27"/>
      <c r="I15" s="27"/>
      <c r="J15" s="11"/>
      <c r="K15" s="14"/>
    </row>
    <row r="16" ht="15.2" customHeight="1">
      <c r="A16" s="10"/>
      <c r="B16" s="11"/>
      <c r="C16" t="s" s="25">
        <v>13</v>
      </c>
      <c r="D16" s="26"/>
      <c r="E16" s="26"/>
      <c r="F16" s="26"/>
      <c r="G16" s="26"/>
      <c r="H16" s="26"/>
      <c r="I16" s="26"/>
      <c r="J16" s="11"/>
      <c r="K16" s="14"/>
    </row>
    <row r="17" ht="15.2" customHeight="1">
      <c r="A17" s="10"/>
      <c r="B17" s="11"/>
      <c r="C17" t="s" s="25">
        <v>14</v>
      </c>
      <c r="D17" s="26"/>
      <c r="E17" s="26"/>
      <c r="F17" s="26"/>
      <c r="G17" s="26"/>
      <c r="H17" s="26"/>
      <c r="I17" s="26"/>
      <c r="J17" s="11"/>
      <c r="K17" s="14"/>
    </row>
    <row r="18" ht="15.2" customHeight="1">
      <c r="A18" s="10"/>
      <c r="B18" s="11"/>
      <c r="C18" t="s" s="27">
        <v>15</v>
      </c>
      <c r="D18" s="28"/>
      <c r="E18" s="28"/>
      <c r="F18" s="28"/>
      <c r="G18" s="28"/>
      <c r="H18" s="28"/>
      <c r="I18" s="28"/>
      <c r="J18" s="11"/>
      <c r="K18" s="14"/>
    </row>
    <row r="19" ht="15.2" customHeight="1">
      <c r="A19" s="10"/>
      <c r="B19" s="11"/>
      <c r="C19" s="28"/>
      <c r="D19" s="28"/>
      <c r="E19" s="28"/>
      <c r="F19" s="28"/>
      <c r="G19" s="28"/>
      <c r="H19" s="28"/>
      <c r="I19" s="28"/>
      <c r="J19" s="11"/>
      <c r="K19" s="14"/>
    </row>
    <row r="20" ht="15.2" customHeight="1">
      <c r="A20" s="10"/>
      <c r="B20" s="11"/>
      <c r="C20" s="28"/>
      <c r="D20" s="28"/>
      <c r="E20" s="28"/>
      <c r="F20" s="28"/>
      <c r="G20" s="28"/>
      <c r="H20" s="28"/>
      <c r="I20" s="28"/>
      <c r="J20" s="11"/>
      <c r="K20" s="14"/>
    </row>
    <row r="21" ht="15.2" customHeight="1">
      <c r="A21" s="10"/>
      <c r="B21" s="11"/>
      <c r="C21" t="s" s="25">
        <v>16</v>
      </c>
      <c r="D21" s="26"/>
      <c r="E21" s="26"/>
      <c r="F21" s="26"/>
      <c r="G21" s="26"/>
      <c r="H21" s="26"/>
      <c r="I21" s="26"/>
      <c r="J21" s="11"/>
      <c r="K21" s="14"/>
    </row>
    <row r="22" ht="15.2" customHeight="1">
      <c r="A22" s="10"/>
      <c r="B22" s="11"/>
      <c r="C22" t="s" s="25">
        <v>17</v>
      </c>
      <c r="D22" s="26"/>
      <c r="E22" s="26"/>
      <c r="F22" s="26"/>
      <c r="G22" s="26"/>
      <c r="H22" s="26"/>
      <c r="I22" s="26"/>
      <c r="J22" s="11"/>
      <c r="K22" s="14"/>
    </row>
    <row r="23" ht="15.2" customHeight="1">
      <c r="A23" s="10"/>
      <c r="B23" s="11"/>
      <c r="C23" t="s" s="27">
        <v>18</v>
      </c>
      <c r="D23" s="27"/>
      <c r="E23" s="27"/>
      <c r="F23" s="27"/>
      <c r="G23" s="27"/>
      <c r="H23" s="27"/>
      <c r="I23" s="27"/>
      <c r="J23" s="11"/>
      <c r="K23" s="14"/>
    </row>
    <row r="24" ht="15.2" customHeight="1">
      <c r="A24" s="10"/>
      <c r="B24" s="11"/>
      <c r="C24" s="27"/>
      <c r="D24" s="27"/>
      <c r="E24" s="27"/>
      <c r="F24" s="27"/>
      <c r="G24" s="27"/>
      <c r="H24" s="27"/>
      <c r="I24" s="27"/>
      <c r="J24" s="11"/>
      <c r="K24" s="14"/>
    </row>
    <row r="25" ht="15.2" customHeight="1">
      <c r="A25" s="10"/>
      <c r="B25" s="11"/>
      <c r="C25" s="27"/>
      <c r="D25" s="27"/>
      <c r="E25" s="27"/>
      <c r="F25" s="27"/>
      <c r="G25" s="27"/>
      <c r="H25" s="27"/>
      <c r="I25" s="27"/>
      <c r="J25" s="11"/>
      <c r="K25" s="14"/>
    </row>
    <row r="26" ht="15.2" customHeight="1">
      <c r="A26" s="10"/>
      <c r="B26" s="11"/>
      <c r="C26" t="s" s="29">
        <v>19</v>
      </c>
      <c r="D26" s="30"/>
      <c r="E26" s="30"/>
      <c r="F26" s="30"/>
      <c r="G26" s="30"/>
      <c r="H26" s="30"/>
      <c r="I26" s="30"/>
      <c r="J26" s="11"/>
      <c r="K26" s="14"/>
    </row>
    <row r="27" ht="8" customHeight="1">
      <c r="A27" s="10"/>
      <c r="B27" s="11"/>
      <c r="C27" s="30"/>
      <c r="D27" s="30"/>
      <c r="E27" s="30"/>
      <c r="F27" s="30"/>
      <c r="G27" s="30"/>
      <c r="H27" s="30"/>
      <c r="I27" s="30"/>
      <c r="J27" s="11"/>
      <c r="K27" s="14"/>
    </row>
    <row r="28" ht="15.2" customHeight="1">
      <c r="A28" s="10"/>
      <c r="B28" s="11"/>
      <c r="C28" t="s" s="27">
        <v>20</v>
      </c>
      <c r="D28" s="27"/>
      <c r="E28" s="27"/>
      <c r="F28" s="27"/>
      <c r="G28" s="27"/>
      <c r="H28" s="27"/>
      <c r="I28" s="27"/>
      <c r="J28" s="11"/>
      <c r="K28" s="14"/>
    </row>
    <row r="29" ht="15.2" customHeight="1">
      <c r="A29" s="10"/>
      <c r="B29" s="11"/>
      <c r="C29" s="27"/>
      <c r="D29" s="27"/>
      <c r="E29" s="27"/>
      <c r="F29" s="27"/>
      <c r="G29" s="27"/>
      <c r="H29" s="27"/>
      <c r="I29" s="27"/>
      <c r="J29" s="11"/>
      <c r="K29" s="14"/>
    </row>
    <row r="30" ht="15.2" customHeight="1">
      <c r="A30" s="10"/>
      <c r="B30" s="11"/>
      <c r="C30" t="s" s="29">
        <v>21</v>
      </c>
      <c r="D30" s="30"/>
      <c r="E30" s="30"/>
      <c r="F30" s="30"/>
      <c r="G30" s="30"/>
      <c r="H30" s="30"/>
      <c r="I30" s="30"/>
      <c r="J30" s="11"/>
      <c r="K30" s="14"/>
    </row>
    <row r="31" ht="8" customHeight="1">
      <c r="A31" s="10"/>
      <c r="B31" s="11"/>
      <c r="C31" s="31"/>
      <c r="D31" s="31"/>
      <c r="E31" s="31"/>
      <c r="F31" s="31"/>
      <c r="G31" s="31"/>
      <c r="H31" s="31"/>
      <c r="I31" s="31"/>
      <c r="J31" s="11"/>
      <c r="K31" s="14"/>
    </row>
    <row r="32" ht="8" customHeight="1">
      <c r="A32" s="10"/>
      <c r="B32" s="11"/>
      <c r="C32" s="20"/>
      <c r="D32" s="20"/>
      <c r="E32" s="20"/>
      <c r="F32" s="20"/>
      <c r="G32" s="20"/>
      <c r="H32" s="20"/>
      <c r="I32" s="20"/>
      <c r="J32" s="11"/>
      <c r="K32" s="14"/>
    </row>
    <row r="33" ht="8" customHeight="1">
      <c r="A33" s="10"/>
      <c r="B33" s="11"/>
      <c r="C33" s="24"/>
      <c r="D33" s="24"/>
      <c r="E33" s="24"/>
      <c r="F33" t="s" s="32">
        <v>22</v>
      </c>
      <c r="G33" s="24"/>
      <c r="H33" s="24"/>
      <c r="I33" s="24"/>
      <c r="J33" s="11"/>
      <c r="K33" s="14"/>
    </row>
    <row r="34" ht="15" customHeight="1">
      <c r="A34" s="10"/>
      <c r="B34" s="11"/>
      <c r="C34" s="33"/>
      <c r="D34" t="s" s="34">
        <v>23</v>
      </c>
      <c r="E34" s="35"/>
      <c r="F34" t="s" s="32">
        <v>22</v>
      </c>
      <c r="G34" t="s" s="36">
        <v>24</v>
      </c>
      <c r="H34" s="37"/>
      <c r="I34" s="33"/>
      <c r="J34" s="11"/>
      <c r="K34" s="14"/>
    </row>
    <row r="35" ht="8" customHeight="1">
      <c r="A35" s="10"/>
      <c r="B35" s="11"/>
      <c r="C35" s="33"/>
      <c r="D35" s="38"/>
      <c r="E35" s="39"/>
      <c r="F35" t="s" s="32">
        <v>22</v>
      </c>
      <c r="G35" s="40"/>
      <c r="H35" s="40"/>
      <c r="I35" s="33"/>
      <c r="J35" s="11"/>
      <c r="K35" s="14"/>
    </row>
    <row r="36" ht="8" customHeight="1">
      <c r="A36" s="10"/>
      <c r="B36" s="11"/>
      <c r="C36" s="41"/>
      <c r="D36" s="42"/>
      <c r="E36" s="42"/>
      <c r="F36" s="42"/>
      <c r="G36" s="42"/>
      <c r="H36" s="42"/>
      <c r="I36" s="41"/>
      <c r="J36" s="11"/>
      <c r="K36" s="14"/>
    </row>
    <row r="37" ht="8" customHeight="1">
      <c r="A37" s="10"/>
      <c r="B37" s="11"/>
      <c r="C37" s="33"/>
      <c r="D37" s="39"/>
      <c r="E37" s="39"/>
      <c r="F37" t="s" s="32">
        <v>22</v>
      </c>
      <c r="G37" s="43"/>
      <c r="H37" s="39"/>
      <c r="I37" s="33"/>
      <c r="J37" s="11"/>
      <c r="K37" s="14"/>
    </row>
    <row r="38" ht="15" customHeight="1">
      <c r="A38" s="10"/>
      <c r="B38" s="11"/>
      <c r="C38" s="33"/>
      <c r="D38" t="s" s="44">
        <v>25</v>
      </c>
      <c r="E38" s="45">
        <v>10</v>
      </c>
      <c r="F38" t="s" s="32">
        <v>22</v>
      </c>
      <c r="G38" t="s" s="44">
        <v>26</v>
      </c>
      <c r="H38" t="s" s="46">
        <f>IF('|||'!AJ37=0,"",'||'!T210)</f>
        <v>27</v>
      </c>
      <c r="I38" s="33"/>
      <c r="J38" s="11"/>
      <c r="K38" s="14"/>
    </row>
    <row r="39" ht="8" customHeight="1">
      <c r="A39" s="10"/>
      <c r="B39" s="11"/>
      <c r="C39" s="33"/>
      <c r="D39" s="38"/>
      <c r="E39" s="39"/>
      <c r="F39" t="s" s="32">
        <v>22</v>
      </c>
      <c r="G39" s="39"/>
      <c r="H39" s="39"/>
      <c r="I39" s="33"/>
      <c r="J39" s="11"/>
      <c r="K39" s="14"/>
    </row>
    <row r="40" ht="15" customHeight="1">
      <c r="A40" s="10"/>
      <c r="B40" s="11"/>
      <c r="C40" s="33"/>
      <c r="D40" t="s" s="44">
        <v>28</v>
      </c>
      <c r="E40" s="45">
        <v>1</v>
      </c>
      <c r="F40" t="s" s="32">
        <v>22</v>
      </c>
      <c r="G40" t="s" s="44">
        <v>29</v>
      </c>
      <c r="H40" s="47">
        <f>IF(H38="","",LOOKUP('||'!T209,'||'!R199:R205,'||'!T199:T205))</f>
        <v>250</v>
      </c>
      <c r="I40" s="33"/>
      <c r="J40" s="11"/>
      <c r="K40" s="14"/>
    </row>
    <row r="41" ht="8" customHeight="1">
      <c r="A41" s="10"/>
      <c r="B41" s="11"/>
      <c r="C41" s="33"/>
      <c r="D41" s="38"/>
      <c r="E41" s="39"/>
      <c r="F41" t="s" s="32">
        <v>22</v>
      </c>
      <c r="G41" s="39"/>
      <c r="H41" s="39"/>
      <c r="I41" s="33"/>
      <c r="J41" s="11"/>
      <c r="K41" s="14"/>
    </row>
    <row r="42" ht="15" customHeight="1">
      <c r="A42" s="10"/>
      <c r="B42" s="11"/>
      <c r="C42" s="33"/>
      <c r="D42" s="39"/>
      <c r="E42" s="39"/>
      <c r="F42" t="s" s="32">
        <v>22</v>
      </c>
      <c r="G42" t="s" s="44">
        <v>30</v>
      </c>
      <c r="H42" t="s" s="46">
        <f>'||'!F217</f>
        <v>31</v>
      </c>
      <c r="I42" s="33"/>
      <c r="J42" s="11"/>
      <c r="K42" s="14"/>
    </row>
    <row r="43" ht="8" customHeight="1">
      <c r="A43" s="10"/>
      <c r="B43" s="11"/>
      <c r="C43" s="33"/>
      <c r="D43" s="39"/>
      <c r="E43" s="39"/>
      <c r="F43" t="s" s="32">
        <v>22</v>
      </c>
      <c r="G43" s="39"/>
      <c r="H43" s="39"/>
      <c r="I43" s="33"/>
      <c r="J43" s="11"/>
      <c r="K43" s="14"/>
    </row>
    <row r="44" ht="8" customHeight="1">
      <c r="A44" s="10"/>
      <c r="B44" s="11"/>
      <c r="C44" s="33"/>
      <c r="D44" s="42"/>
      <c r="E44" s="42"/>
      <c r="F44" s="42"/>
      <c r="G44" s="42"/>
      <c r="H44" s="42"/>
      <c r="I44" s="33"/>
      <c r="J44" s="11"/>
      <c r="K44" s="14"/>
    </row>
    <row r="45" ht="8" customHeight="1">
      <c r="A45" s="10"/>
      <c r="B45" s="11"/>
      <c r="C45" s="33"/>
      <c r="D45" s="39"/>
      <c r="E45" s="39"/>
      <c r="F45" t="s" s="32">
        <v>22</v>
      </c>
      <c r="G45" s="39"/>
      <c r="H45" s="39"/>
      <c r="I45" s="33"/>
      <c r="J45" s="11"/>
      <c r="K45" s="14"/>
    </row>
    <row r="46" ht="15" customHeight="1">
      <c r="A46" s="10"/>
      <c r="B46" s="11"/>
      <c r="C46" s="33"/>
      <c r="D46" t="s" s="44">
        <v>32</v>
      </c>
      <c r="E46" s="45">
        <v>1</v>
      </c>
      <c r="F46" t="s" s="32">
        <v>22</v>
      </c>
      <c r="G46" t="s" s="44">
        <v>33</v>
      </c>
      <c r="H46" s="48">
        <f>IF(E48=1,LOOKUP(E46+1,'||'!C212:C283,'||'!B212:B283),LOOKUP(E46+2,'||'!C212:C283,'||'!B212:B283))</f>
        <v>40238</v>
      </c>
      <c r="I46" s="33"/>
      <c r="J46" s="11"/>
      <c r="K46" s="14"/>
    </row>
    <row r="47" ht="8" customHeight="1">
      <c r="A47" s="10"/>
      <c r="B47" s="11"/>
      <c r="C47" s="33"/>
      <c r="D47" s="39"/>
      <c r="E47" s="39"/>
      <c r="F47" t="s" s="32">
        <v>22</v>
      </c>
      <c r="G47" s="49"/>
      <c r="H47" s="50"/>
      <c r="I47" s="33"/>
      <c r="J47" s="11"/>
      <c r="K47" s="14"/>
    </row>
    <row r="48" ht="15" customHeight="1">
      <c r="A48" s="10"/>
      <c r="B48" s="11"/>
      <c r="C48" s="33"/>
      <c r="D48" t="s" s="44">
        <v>34</v>
      </c>
      <c r="E48" s="45">
        <v>2</v>
      </c>
      <c r="F48" t="s" s="32">
        <v>22</v>
      </c>
      <c r="G48" t="s" s="44">
        <v>35</v>
      </c>
      <c r="H48" t="s" s="46">
        <f>'||'!K219</f>
        <v>36</v>
      </c>
      <c r="I48" s="33"/>
      <c r="J48" s="11"/>
      <c r="K48" s="14"/>
    </row>
    <row r="49" ht="8" customHeight="1">
      <c r="A49" s="10"/>
      <c r="B49" s="11"/>
      <c r="C49" s="33"/>
      <c r="D49" s="38"/>
      <c r="E49" s="39"/>
      <c r="F49" t="s" s="32">
        <v>22</v>
      </c>
      <c r="G49" s="51"/>
      <c r="H49" s="50"/>
      <c r="I49" s="33"/>
      <c r="J49" s="11"/>
      <c r="K49" s="14"/>
    </row>
    <row r="50" ht="15" customHeight="1">
      <c r="A50" s="10"/>
      <c r="B50" s="11"/>
      <c r="C50" s="33"/>
      <c r="D50" s="39"/>
      <c r="E50" s="39"/>
      <c r="F50" t="s" s="32">
        <v>22</v>
      </c>
      <c r="G50" t="s" s="44">
        <v>37</v>
      </c>
      <c r="H50" s="48">
        <f>IF(E48=1,LOOKUP(E46+0,'||'!C212:C283,'||'!B212:B283),LOOKUP(E46+1,'||'!C212:C283,'||'!B212:B283))</f>
        <v>40210</v>
      </c>
      <c r="I50" s="33"/>
      <c r="J50" s="11"/>
      <c r="K50" s="14"/>
    </row>
    <row r="51" ht="8" customHeight="1">
      <c r="A51" s="10"/>
      <c r="B51" s="11"/>
      <c r="C51" s="33"/>
      <c r="D51" s="39"/>
      <c r="E51" s="39"/>
      <c r="F51" t="s" s="32">
        <v>22</v>
      </c>
      <c r="G51" s="52"/>
      <c r="H51" s="53"/>
      <c r="I51" s="33"/>
      <c r="J51" s="11"/>
      <c r="K51" s="14"/>
    </row>
    <row r="52" ht="8" customHeight="1">
      <c r="A52" s="10"/>
      <c r="B52" s="11"/>
      <c r="C52" s="33"/>
      <c r="D52" s="42"/>
      <c r="E52" s="42"/>
      <c r="F52" s="42"/>
      <c r="G52" s="42"/>
      <c r="H52" s="42"/>
      <c r="I52" s="33"/>
      <c r="J52" s="11"/>
      <c r="K52" s="14"/>
    </row>
    <row r="53" ht="8" customHeight="1">
      <c r="A53" s="10"/>
      <c r="B53" s="11"/>
      <c r="C53" s="33"/>
      <c r="D53" s="38"/>
      <c r="E53" s="54"/>
      <c r="F53" t="s" s="32">
        <v>22</v>
      </c>
      <c r="G53" s="55"/>
      <c r="H53" s="49"/>
      <c r="I53" s="33"/>
      <c r="J53" s="11"/>
      <c r="K53" s="14"/>
    </row>
    <row r="54" ht="15" customHeight="1">
      <c r="A54" s="10"/>
      <c r="B54" s="11"/>
      <c r="C54" s="33"/>
      <c r="D54" t="s" s="56">
        <v>38</v>
      </c>
      <c r="E54" s="57">
        <f>IF(E48=1,HYPERLINK("#Historial_Mes!A1","------------Click aquí------------"),HYPERLINK("#Historial_Bimestre!A1","------------Click aquí------------"))</f>
      </c>
      <c r="F54" t="s" s="58">
        <v>22</v>
      </c>
      <c r="G54" t="s" s="44">
        <v>39</v>
      </c>
      <c r="H54" t="s" s="46">
        <f>IF(H38="","",'||'!F222)</f>
        <v>40</v>
      </c>
      <c r="I54" s="33"/>
      <c r="J54" s="11"/>
      <c r="K54" s="14"/>
    </row>
    <row r="55" ht="8" customHeight="1">
      <c r="A55" s="10"/>
      <c r="B55" s="11"/>
      <c r="C55" s="33"/>
      <c r="D55" s="59"/>
      <c r="E55" s="60"/>
      <c r="F55" t="s" s="32">
        <v>22</v>
      </c>
      <c r="G55" s="55"/>
      <c r="H55" s="49"/>
      <c r="I55" s="33"/>
      <c r="J55" s="11"/>
      <c r="K55" s="14"/>
    </row>
    <row r="56" ht="15" customHeight="1">
      <c r="A56" s="10"/>
      <c r="B56" s="11"/>
      <c r="C56" s="33"/>
      <c r="D56" t="s" s="56">
        <v>41</v>
      </c>
      <c r="E56" s="61">
        <v>0</v>
      </c>
      <c r="F56" t="s" s="58">
        <v>22</v>
      </c>
      <c r="G56" t="s" s="44">
        <v>42</v>
      </c>
      <c r="H56" s="62">
        <f>IF(E48=1,'Historial_Mes'!D13,'Historial_Bimestre'!D13)</f>
        <v>0</v>
      </c>
      <c r="I56" s="33"/>
      <c r="J56" s="11"/>
      <c r="K56" s="14"/>
    </row>
    <row r="57" ht="8" customHeight="1">
      <c r="A57" s="10"/>
      <c r="B57" s="11"/>
      <c r="C57" s="33"/>
      <c r="D57" s="51"/>
      <c r="E57" s="63"/>
      <c r="F57" t="s" s="32">
        <v>22</v>
      </c>
      <c r="G57" s="55"/>
      <c r="H57" s="49"/>
      <c r="I57" s="33"/>
      <c r="J57" s="11"/>
      <c r="K57" s="14"/>
    </row>
    <row r="58" ht="8" customHeight="1">
      <c r="A58" s="10"/>
      <c r="B58" s="11"/>
      <c r="C58" s="20"/>
      <c r="D58" s="20"/>
      <c r="E58" s="20"/>
      <c r="F58" s="20"/>
      <c r="G58" s="20"/>
      <c r="H58" s="20"/>
      <c r="I58" s="20"/>
      <c r="J58" s="11"/>
      <c r="K58" s="14"/>
    </row>
    <row r="59" ht="8" customHeight="1">
      <c r="A59" s="10"/>
      <c r="B59" s="11"/>
      <c r="C59" s="33"/>
      <c r="D59" s="64"/>
      <c r="E59" s="64"/>
      <c r="F59" s="39"/>
      <c r="G59" s="51"/>
      <c r="H59" s="39"/>
      <c r="I59" s="33"/>
      <c r="J59" s="11"/>
      <c r="K59" s="14"/>
    </row>
    <row r="60" ht="20.1" customHeight="1">
      <c r="A60" s="10"/>
      <c r="B60" s="11"/>
      <c r="C60" s="33"/>
      <c r="D60" s="65"/>
      <c r="E60" t="s" s="66">
        <v>43</v>
      </c>
      <c r="F60" s="67"/>
      <c r="G60" t="s" s="66">
        <f>'||'!F221</f>
        <v>44</v>
      </c>
      <c r="H60" s="68"/>
      <c r="I60" s="33"/>
      <c r="J60" s="11"/>
      <c r="K60" s="14"/>
    </row>
    <row r="61" ht="8" customHeight="1">
      <c r="A61" s="10"/>
      <c r="B61" s="11"/>
      <c r="C61" s="33"/>
      <c r="D61" s="68"/>
      <c r="E61" s="69"/>
      <c r="F61" s="68"/>
      <c r="G61" s="68"/>
      <c r="H61" s="68"/>
      <c r="I61" s="33"/>
      <c r="J61" s="11"/>
      <c r="K61" s="14"/>
    </row>
    <row r="62" ht="8" customHeight="1">
      <c r="A62" s="10"/>
      <c r="B62" s="11"/>
      <c r="C62" s="20"/>
      <c r="D62" s="20"/>
      <c r="E62" s="20"/>
      <c r="F62" s="20"/>
      <c r="G62" s="20"/>
      <c r="H62" s="20"/>
      <c r="I62" s="20"/>
      <c r="J62" s="11"/>
      <c r="K62" s="14"/>
    </row>
    <row r="63" ht="8" customHeight="1">
      <c r="A63" s="10"/>
      <c r="B63" s="11"/>
      <c r="C63" s="33"/>
      <c r="D63" s="68"/>
      <c r="E63" s="69"/>
      <c r="F63" s="68"/>
      <c r="G63" s="68"/>
      <c r="H63" s="68"/>
      <c r="I63" s="33"/>
      <c r="J63" s="11"/>
      <c r="K63" s="14"/>
    </row>
    <row r="64" ht="15" customHeight="1">
      <c r="A64" s="10"/>
      <c r="B64" s="11"/>
      <c r="C64" s="33"/>
      <c r="D64" t="s" s="70">
        <v>45</v>
      </c>
      <c r="E64" s="71"/>
      <c r="F64" s="71"/>
      <c r="G64" s="71"/>
      <c r="H64" s="71"/>
      <c r="I64" s="33"/>
      <c r="J64" s="11"/>
      <c r="K64" s="14"/>
    </row>
    <row r="65" ht="8" customHeight="1">
      <c r="A65" s="10"/>
      <c r="B65" s="11"/>
      <c r="C65" s="33"/>
      <c r="D65" s="39"/>
      <c r="E65" s="69"/>
      <c r="F65" s="68"/>
      <c r="G65" s="68"/>
      <c r="H65" s="68"/>
      <c r="I65" s="33"/>
      <c r="J65" s="11"/>
      <c r="K65" s="14"/>
    </row>
    <row r="66" ht="15" customHeight="1">
      <c r="A66" s="10"/>
      <c r="B66" s="11"/>
      <c r="C66" s="33"/>
      <c r="D66" t="s" s="72">
        <v>46</v>
      </c>
      <c r="E66" t="s" s="72">
        <v>47</v>
      </c>
      <c r="F66" t="s" s="72">
        <v>48</v>
      </c>
      <c r="G66" s="73"/>
      <c r="H66" t="s" s="72">
        <v>49</v>
      </c>
      <c r="I66" s="33"/>
      <c r="J66" s="11"/>
      <c r="K66" s="14"/>
    </row>
    <row r="67" ht="15" customHeight="1">
      <c r="A67" s="10"/>
      <c r="B67" s="11"/>
      <c r="C67" s="33"/>
      <c r="D67" s="74"/>
      <c r="E67" t="s" s="75">
        <v>50</v>
      </c>
      <c r="F67" t="s" s="75">
        <v>51</v>
      </c>
      <c r="G67" s="76"/>
      <c r="H67" t="s" s="75">
        <v>52</v>
      </c>
      <c r="I67" s="33"/>
      <c r="J67" s="11"/>
      <c r="K67" s="14"/>
    </row>
    <row r="68" ht="8" customHeight="1">
      <c r="A68" s="10"/>
      <c r="B68" s="11"/>
      <c r="C68" s="33"/>
      <c r="D68" s="39"/>
      <c r="E68" s="39"/>
      <c r="F68" s="39"/>
      <c r="G68" s="39"/>
      <c r="H68" s="39"/>
      <c r="I68" s="33"/>
      <c r="J68" s="11"/>
      <c r="K68" s="14"/>
    </row>
    <row r="69" ht="15" customHeight="1">
      <c r="A69" s="10"/>
      <c r="B69" s="11"/>
      <c r="C69" s="33"/>
      <c r="D69" t="s" s="77">
        <f>IF(H38="","",IF('||'!L200=0,"",'||'!L200))</f>
        <v>53</v>
      </c>
      <c r="E69" s="78">
        <f>IF(H38="","",IF(OR('||'!O200=0,'||'!O200=""),"",IF(E48=1,'||'!O200,'||'!O200*2)))</f>
        <v>50</v>
      </c>
      <c r="F69" s="79">
        <f>IF(H38="","",IF('||'!N200=0,"",'||'!N200))</f>
        <v>0.6890000000000001</v>
      </c>
      <c r="G69" s="79"/>
      <c r="H69" s="80">
        <f>IF(H38="","",IF('||'!P200=0,"",IF(E48=1,'||'!P200,'||'!P200*2)))</f>
        <v>34.45</v>
      </c>
      <c r="I69" s="33"/>
      <c r="J69" s="11"/>
      <c r="K69" s="14"/>
    </row>
    <row r="70" ht="15" customHeight="1">
      <c r="A70" s="10"/>
      <c r="B70" s="11"/>
      <c r="C70" s="33"/>
      <c r="D70" t="s" s="77">
        <f>IF(H38="","",IF('||'!L201=0,"",'||'!L201))</f>
        <v>54</v>
      </c>
      <c r="E70" t="s" s="72">
        <f>IF(H38="","",IF(OR('||'!O201=0,'||'!O201=""),"",IF(E48=1,'||'!O201,'||'!O201*2)))</f>
      </c>
      <c r="F70" s="79">
        <f>IF(H38="","",IF('||'!N201=0,"",'||'!N201))</f>
        <v>0.8220000000000001</v>
      </c>
      <c r="G70" s="79"/>
      <c r="H70" t="s" s="72">
        <f>IF(H38="","",IF('||'!P201=0,"",IF(E48=1,'||'!P201,'||'!P201*2)))</f>
      </c>
      <c r="I70" s="33"/>
      <c r="J70" s="11"/>
      <c r="K70" s="14"/>
    </row>
    <row r="71" ht="15" customHeight="1">
      <c r="A71" s="10"/>
      <c r="B71" s="11"/>
      <c r="C71" s="33"/>
      <c r="D71" t="s" s="77">
        <f>IF(H38="","",IF('||'!L202=0,"",'||'!L202))</f>
      </c>
      <c r="E71" t="s" s="72">
        <f>IF(H38="","",IF(OR('||'!O202=0,'||'!O202=""),"",IF(E48=1,'||'!O202,'||'!O202*2)))</f>
      </c>
      <c r="F71" t="s" s="72">
        <f>IF(H38="","",IF('||'!N202=0,"",'||'!N202))</f>
      </c>
      <c r="G71" s="79"/>
      <c r="H71" t="s" s="72">
        <f>IF(H38="","",IF('||'!P202=0,"",IF(E48=1,'||'!P202,'||'!P202*2)))</f>
      </c>
      <c r="I71" s="33"/>
      <c r="J71" s="11"/>
      <c r="K71" s="14"/>
    </row>
    <row r="72" ht="15" customHeight="1">
      <c r="A72" s="10"/>
      <c r="B72" s="11"/>
      <c r="C72" s="33"/>
      <c r="D72" t="s" s="77">
        <f>IF(H38="","",IF('||'!L203=0,"",'||'!L203))</f>
      </c>
      <c r="E72" t="s" s="72">
        <f>IF(H38="","",IF(OR('||'!O203=0,'||'!O203=""),"",IF(E48=1,'||'!O203,'||'!O203*2)))</f>
      </c>
      <c r="F72" t="s" s="72">
        <f>IF(H38="","",IF('||'!N203=0,"",'||'!N203))</f>
      </c>
      <c r="G72" s="79"/>
      <c r="H72" t="s" s="72">
        <f>IF(H38="","",IF('||'!P203=0,"",IF(E48=1,'||'!P203,'||'!P203*2)))</f>
      </c>
      <c r="I72" s="33"/>
      <c r="J72" s="11"/>
      <c r="K72" s="14"/>
    </row>
    <row r="73" ht="8" customHeight="1">
      <c r="A73" s="10"/>
      <c r="B73" s="11"/>
      <c r="C73" s="33"/>
      <c r="D73" s="39"/>
      <c r="E73" s="39"/>
      <c r="F73" s="39"/>
      <c r="G73" s="39"/>
      <c r="H73" s="39"/>
      <c r="I73" s="33"/>
      <c r="J73" s="11"/>
      <c r="K73" s="14"/>
    </row>
    <row r="74" ht="18" customHeight="1">
      <c r="A74" s="10"/>
      <c r="B74" s="11"/>
      <c r="C74" s="33"/>
      <c r="D74" s="49"/>
      <c r="E74" s="81"/>
      <c r="F74" s="81"/>
      <c r="G74" s="39"/>
      <c r="H74" s="82">
        <f>IF(SUM(H69:H72)=0,"",IF(E48=1,'||'!P204,'||'!P204*2))</f>
        <v>34.45</v>
      </c>
      <c r="I74" s="33"/>
      <c r="J74" s="11"/>
      <c r="K74" s="14"/>
    </row>
    <row r="75" ht="18" customHeight="1">
      <c r="A75" s="10"/>
      <c r="B75" s="11"/>
      <c r="C75" s="33"/>
      <c r="D75" t="s" s="83">
        <v>55</v>
      </c>
      <c r="E75" s="84"/>
      <c r="F75" s="84"/>
      <c r="G75" s="84"/>
      <c r="H75" s="84"/>
      <c r="I75" s="33"/>
      <c r="J75" s="11"/>
      <c r="K75" s="14"/>
    </row>
    <row r="76" ht="18" customHeight="1">
      <c r="A76" s="10"/>
      <c r="B76" s="11"/>
      <c r="C76" s="33"/>
      <c r="D76" t="s" s="83">
        <v>56</v>
      </c>
      <c r="E76" s="84"/>
      <c r="F76" s="84"/>
      <c r="G76" s="84"/>
      <c r="H76" s="84"/>
      <c r="I76" s="33"/>
      <c r="J76" s="11"/>
      <c r="K76" s="14"/>
    </row>
    <row r="77" ht="8" customHeight="1">
      <c r="A77" s="10"/>
      <c r="B77" s="11"/>
      <c r="C77" s="33"/>
      <c r="D77" s="84"/>
      <c r="E77" s="39"/>
      <c r="F77" s="39"/>
      <c r="G77" s="39"/>
      <c r="H77" s="85"/>
      <c r="I77" s="33"/>
      <c r="J77" s="11"/>
      <c r="K77" s="14"/>
    </row>
    <row r="78" ht="8" customHeight="1">
      <c r="A78" s="10"/>
      <c r="B78" s="11"/>
      <c r="C78" s="20"/>
      <c r="D78" s="20"/>
      <c r="E78" s="20"/>
      <c r="F78" s="20"/>
      <c r="G78" s="20"/>
      <c r="H78" s="20"/>
      <c r="I78" s="20"/>
      <c r="J78" s="11"/>
      <c r="K78" s="14"/>
    </row>
    <row r="79" ht="8" customHeight="1">
      <c r="A79" s="10"/>
      <c r="B79" s="11"/>
      <c r="C79" s="33"/>
      <c r="D79" s="33"/>
      <c r="E79" s="33"/>
      <c r="F79" s="33"/>
      <c r="G79" s="33"/>
      <c r="H79" s="33"/>
      <c r="I79" s="33"/>
      <c r="J79" s="11"/>
      <c r="K79" s="14"/>
    </row>
    <row r="80" ht="15.2" customHeight="1">
      <c r="A80" s="10"/>
      <c r="B80" s="11"/>
      <c r="C80" t="s" s="23">
        <v>57</v>
      </c>
      <c r="D80" s="24"/>
      <c r="E80" s="24"/>
      <c r="F80" s="24"/>
      <c r="G80" s="24"/>
      <c r="H80" s="24"/>
      <c r="I80" s="24"/>
      <c r="J80" s="11"/>
      <c r="K80" s="14"/>
    </row>
    <row r="81" ht="15.2" customHeight="1">
      <c r="A81" s="10"/>
      <c r="B81" s="11"/>
      <c r="C81" t="s" s="86">
        <v>58</v>
      </c>
      <c r="D81" s="87"/>
      <c r="E81" s="87"/>
      <c r="F81" s="87"/>
      <c r="G81" s="87"/>
      <c r="H81" s="87"/>
      <c r="I81" s="87"/>
      <c r="J81" s="11"/>
      <c r="K81" s="14"/>
    </row>
    <row r="82" ht="15.2" customHeight="1">
      <c r="A82" s="10"/>
      <c r="B82" s="11"/>
      <c r="C82" s="87"/>
      <c r="D82" s="87"/>
      <c r="E82" s="87"/>
      <c r="F82" s="87"/>
      <c r="G82" s="87"/>
      <c r="H82" s="87"/>
      <c r="I82" s="87"/>
      <c r="J82" s="11"/>
      <c r="K82" s="14"/>
    </row>
    <row r="83" ht="15.2" customHeight="1">
      <c r="A83" s="10"/>
      <c r="B83" s="11"/>
      <c r="C83" s="33"/>
      <c r="D83" t="s" s="88">
        <v>59</v>
      </c>
      <c r="E83" s="39"/>
      <c r="F83" s="39"/>
      <c r="G83" s="39"/>
      <c r="H83" s="85"/>
      <c r="I83" s="33"/>
      <c r="J83" s="11"/>
      <c r="K83" s="14"/>
    </row>
    <row r="84" ht="8" customHeight="1">
      <c r="A84" s="10"/>
      <c r="B84" s="11"/>
      <c r="C84" s="33"/>
      <c r="D84" s="51"/>
      <c r="E84" s="89"/>
      <c r="F84" s="90"/>
      <c r="G84" s="51"/>
      <c r="H84" s="91"/>
      <c r="I84" s="33"/>
      <c r="J84" s="11"/>
      <c r="K84" s="14"/>
    </row>
    <row r="85" ht="8" customHeight="1">
      <c r="A85" s="10"/>
      <c r="B85" s="11"/>
      <c r="C85" s="92"/>
      <c r="D85" s="92"/>
      <c r="E85" s="92"/>
      <c r="F85" s="92"/>
      <c r="G85" s="92"/>
      <c r="H85" s="92"/>
      <c r="I85" s="92"/>
      <c r="J85" s="11"/>
      <c r="K85" s="14"/>
    </row>
    <row r="86" ht="15.2" customHeight="1">
      <c r="A86" s="10"/>
      <c r="B86" s="15"/>
      <c r="C86" s="93"/>
      <c r="D86" s="15"/>
      <c r="E86" s="94"/>
      <c r="F86" s="15"/>
      <c r="G86" s="95"/>
      <c r="H86" s="96"/>
      <c r="I86" s="97"/>
      <c r="J86" s="15"/>
      <c r="K86" s="14"/>
    </row>
    <row r="87" ht="15.2" customHeight="1">
      <c r="A87" s="10"/>
      <c r="B87" s="15"/>
      <c r="C87" s="15"/>
      <c r="D87" s="98"/>
      <c r="E87" s="15"/>
      <c r="F87" s="15"/>
      <c r="G87" s="99"/>
      <c r="H87" s="100"/>
      <c r="I87" s="15"/>
      <c r="J87" s="15"/>
      <c r="K87" s="14"/>
    </row>
    <row r="88" ht="15.2" customHeight="1">
      <c r="A88" s="10"/>
      <c r="B88" s="15"/>
      <c r="C88" s="15"/>
      <c r="D88" s="15"/>
      <c r="E88" s="15"/>
      <c r="F88" s="15"/>
      <c r="G88" s="101"/>
      <c r="H88" s="101"/>
      <c r="I88" s="15"/>
      <c r="J88" s="15"/>
      <c r="K88" s="14"/>
    </row>
    <row r="89" ht="15.2" customHeight="1">
      <c r="A89" s="102"/>
      <c r="B89" s="103"/>
      <c r="C89" s="103"/>
      <c r="D89" s="103"/>
      <c r="E89" s="103"/>
      <c r="F89" s="103"/>
      <c r="G89" s="104"/>
      <c r="H89" s="104"/>
      <c r="I89" s="103"/>
      <c r="J89" s="103"/>
      <c r="K89" s="105"/>
    </row>
  </sheetData>
  <mergeCells count="34">
    <mergeCell ref="C78:I78"/>
    <mergeCell ref="C23:I25"/>
    <mergeCell ref="D75:H75"/>
    <mergeCell ref="C32:I32"/>
    <mergeCell ref="D52:H52"/>
    <mergeCell ref="C9:I9"/>
    <mergeCell ref="C58:I58"/>
    <mergeCell ref="C11:I11"/>
    <mergeCell ref="C12:I15"/>
    <mergeCell ref="C81:I82"/>
    <mergeCell ref="D76:H76"/>
    <mergeCell ref="C80:I80"/>
    <mergeCell ref="C85:I85"/>
    <mergeCell ref="D34:E34"/>
    <mergeCell ref="C26:I26"/>
    <mergeCell ref="C28:I29"/>
    <mergeCell ref="C5:I5"/>
    <mergeCell ref="E60:F60"/>
    <mergeCell ref="D64:H64"/>
    <mergeCell ref="C21:I21"/>
    <mergeCell ref="C22:I22"/>
    <mergeCell ref="D44:H44"/>
    <mergeCell ref="G34:H34"/>
    <mergeCell ref="C4:I4"/>
    <mergeCell ref="C8:I8"/>
    <mergeCell ref="C10:I10"/>
    <mergeCell ref="C62:I62"/>
    <mergeCell ref="C16:I16"/>
    <mergeCell ref="C18:I20"/>
    <mergeCell ref="C17:I17"/>
    <mergeCell ref="D36:H36"/>
    <mergeCell ref="C30:I30"/>
    <mergeCell ref="C7:I7"/>
    <mergeCell ref="C6:I6"/>
  </mergeCells>
  <hyperlinks>
    <hyperlink ref="C30" r:id="rId1" location="" tooltip="" display=""/>
    <hyperlink ref="D83" r:id="rId2"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3"/>
  <legacyDrawing r:id="rId4"/>
</worksheet>
</file>

<file path=xl/worksheets/sheet3.xml><?xml version="1.0" encoding="utf-8"?>
<worksheet xmlns:r="http://schemas.openxmlformats.org/officeDocument/2006/relationships" xmlns="http://schemas.openxmlformats.org/spreadsheetml/2006/main">
  <dimension ref="A1:J44"/>
  <sheetViews>
    <sheetView workbookViewId="0" showGridLines="0" defaultGridColor="1"/>
  </sheetViews>
  <sheetFormatPr defaultColWidth="10.8333" defaultRowHeight="14.25" customHeight="1" outlineLevelRow="0" outlineLevelCol="0"/>
  <cols>
    <col min="1" max="1" width="5.67188" style="106" customWidth="1"/>
    <col min="2" max="2" width="5.67188" style="106" customWidth="1"/>
    <col min="3" max="3" width="30.6719" style="106" customWidth="1"/>
    <col min="4" max="4" width="30.6719" style="106" customWidth="1"/>
    <col min="5" max="5" width="30.6719" style="106" customWidth="1"/>
    <col min="6" max="6" width="30.6719" style="106" customWidth="1"/>
    <col min="7" max="7" width="30.6719" style="106" customWidth="1"/>
    <col min="8" max="8" width="5.67188" style="106" customWidth="1"/>
    <col min="9" max="9" width="10.6719" style="106" customWidth="1"/>
    <col min="10" max="10" width="11.5" style="106" customWidth="1"/>
    <col min="11" max="256" width="10.8516" style="106" customWidth="1"/>
  </cols>
  <sheetData>
    <row r="1" ht="14.25" customHeight="1">
      <c r="A1" s="107"/>
      <c r="B1" s="108"/>
      <c r="C1" s="108"/>
      <c r="D1" s="108"/>
      <c r="E1" s="108"/>
      <c r="F1" s="108"/>
      <c r="G1" s="108"/>
      <c r="H1" s="108"/>
      <c r="I1" s="108"/>
      <c r="J1" s="109"/>
    </row>
    <row r="2" ht="14.25" customHeight="1">
      <c r="A2" s="110"/>
      <c r="B2" s="111"/>
      <c r="C2" s="111"/>
      <c r="D2" s="111"/>
      <c r="E2" s="111"/>
      <c r="F2" s="111"/>
      <c r="G2" s="111"/>
      <c r="H2" s="111"/>
      <c r="I2" s="111"/>
      <c r="J2" s="112"/>
    </row>
    <row r="3" ht="14.25" customHeight="1">
      <c r="A3" s="110"/>
      <c r="B3" s="111"/>
      <c r="C3" s="111"/>
      <c r="D3" s="111"/>
      <c r="E3" s="111"/>
      <c r="F3" s="111"/>
      <c r="G3" s="111"/>
      <c r="H3" s="111"/>
      <c r="I3" s="111"/>
      <c r="J3" s="112"/>
    </row>
    <row r="4" ht="14.25" customHeight="1">
      <c r="A4" s="110"/>
      <c r="B4" s="111"/>
      <c r="C4" s="111"/>
      <c r="D4" s="111"/>
      <c r="E4" s="111"/>
      <c r="F4" s="111"/>
      <c r="G4" s="111"/>
      <c r="H4" s="111"/>
      <c r="I4" s="111"/>
      <c r="J4" s="112"/>
    </row>
    <row r="5" ht="14.25" customHeight="1">
      <c r="A5" s="110"/>
      <c r="B5" s="111"/>
      <c r="C5" s="111"/>
      <c r="D5" s="111"/>
      <c r="E5" s="111"/>
      <c r="F5" s="111"/>
      <c r="G5" s="111"/>
      <c r="H5" s="111"/>
      <c r="I5" s="111"/>
      <c r="J5" s="112"/>
    </row>
    <row r="6" ht="14.25" customHeight="1">
      <c r="A6" s="110"/>
      <c r="B6" s="111"/>
      <c r="C6" s="111"/>
      <c r="D6" s="111"/>
      <c r="E6" s="111"/>
      <c r="F6" s="111"/>
      <c r="G6" s="111"/>
      <c r="H6" s="111"/>
      <c r="I6" s="111"/>
      <c r="J6" s="112"/>
    </row>
    <row r="7" ht="24" customHeight="1">
      <c r="A7" s="110"/>
      <c r="B7" t="s" s="113">
        <v>61</v>
      </c>
      <c r="C7" s="114"/>
      <c r="D7" s="114"/>
      <c r="E7" s="114"/>
      <c r="F7" s="114"/>
      <c r="G7" s="114"/>
      <c r="H7" s="114"/>
      <c r="I7" s="111"/>
      <c r="J7" s="112"/>
    </row>
    <row r="8" ht="8" customHeight="1">
      <c r="A8" s="110"/>
      <c r="B8" s="42"/>
      <c r="C8" s="42"/>
      <c r="D8" s="42"/>
      <c r="E8" s="42"/>
      <c r="F8" s="42"/>
      <c r="G8" s="42"/>
      <c r="H8" s="42"/>
      <c r="I8" s="111"/>
      <c r="J8" s="112"/>
    </row>
    <row r="9" ht="15.75" customHeight="1">
      <c r="A9" s="110"/>
      <c r="B9" t="s" s="23">
        <v>62</v>
      </c>
      <c r="C9" s="24"/>
      <c r="D9" s="24"/>
      <c r="E9" s="24"/>
      <c r="F9" s="24"/>
      <c r="G9" s="24"/>
      <c r="H9" s="24"/>
      <c r="I9" s="111"/>
      <c r="J9" s="112"/>
    </row>
    <row r="10" ht="15" customHeight="1">
      <c r="A10" s="110"/>
      <c r="B10" t="s" s="21">
        <v>63</v>
      </c>
      <c r="C10" s="22"/>
      <c r="D10" s="22"/>
      <c r="E10" s="22"/>
      <c r="F10" s="22"/>
      <c r="G10" s="22"/>
      <c r="H10" s="22"/>
      <c r="I10" s="111"/>
      <c r="J10" s="112"/>
    </row>
    <row r="11" ht="8" customHeight="1">
      <c r="A11" s="110"/>
      <c r="B11" s="42"/>
      <c r="C11" s="42"/>
      <c r="D11" s="42"/>
      <c r="E11" s="42"/>
      <c r="F11" s="42"/>
      <c r="G11" s="42"/>
      <c r="H11" s="42"/>
      <c r="I11" s="111"/>
      <c r="J11" s="112"/>
    </row>
    <row r="12" ht="8" customHeight="1">
      <c r="A12" s="110"/>
      <c r="B12" s="115"/>
      <c r="C12" s="116"/>
      <c r="D12" s="116"/>
      <c r="E12" s="116"/>
      <c r="F12" s="117"/>
      <c r="G12" s="116"/>
      <c r="H12" s="115"/>
      <c r="I12" s="111"/>
      <c r="J12" s="112"/>
    </row>
    <row r="13" ht="15" customHeight="1">
      <c r="A13" s="110"/>
      <c r="B13" s="115"/>
      <c r="C13" t="s" s="118">
        <v>64</v>
      </c>
      <c r="D13" s="119">
        <f>AVERAGE((D17),(D19),(D21),(D23),(D25),(D27),(G17),(G19),(G21),(G23),(G25),(G27))</f>
        <v>0</v>
      </c>
      <c r="E13" s="116"/>
      <c r="F13" t="s" s="118">
        <v>65</v>
      </c>
      <c r="G13" t="s" s="120">
        <f>IF(D13&gt;'||'!O209,'||'!S206,'||'!M209)</f>
        <v>66</v>
      </c>
      <c r="H13" s="115"/>
      <c r="I13" s="111"/>
      <c r="J13" s="112"/>
    </row>
    <row r="14" ht="8" customHeight="1">
      <c r="A14" s="110"/>
      <c r="B14" s="115"/>
      <c r="C14" s="121"/>
      <c r="D14" s="122"/>
      <c r="E14" s="116"/>
      <c r="F14" s="123"/>
      <c r="G14" s="123"/>
      <c r="H14" s="115"/>
      <c r="I14" s="111"/>
      <c r="J14" s="112"/>
    </row>
    <row r="15" ht="8" customHeight="1">
      <c r="A15" s="110"/>
      <c r="B15" s="42"/>
      <c r="C15" s="42"/>
      <c r="D15" s="42"/>
      <c r="E15" s="42"/>
      <c r="F15" s="42"/>
      <c r="G15" s="42"/>
      <c r="H15" s="42"/>
      <c r="I15" s="111"/>
      <c r="J15" s="112"/>
    </row>
    <row r="16" ht="8" customHeight="1">
      <c r="A16" s="110"/>
      <c r="B16" s="124"/>
      <c r="C16" s="124"/>
      <c r="D16" s="124"/>
      <c r="E16" s="124"/>
      <c r="F16" s="124"/>
      <c r="G16" s="124"/>
      <c r="H16" s="124"/>
      <c r="I16" s="111"/>
      <c r="J16" s="112"/>
    </row>
    <row r="17" ht="15" customHeight="1">
      <c r="A17" s="110"/>
      <c r="B17" s="124"/>
      <c r="C17" s="125">
        <f>INDEX('||'!A200:B271,'||'!L209+13,2)</f>
        <v>40238</v>
      </c>
      <c r="D17" s="126">
        <f>'Tarifas Eléctricas'!E56</f>
        <v>0</v>
      </c>
      <c r="E17" s="124"/>
      <c r="F17" s="125">
        <f>INDEX('||'!A200:B271,'||'!L209+7,2)</f>
        <v>40057</v>
      </c>
      <c r="G17" s="127"/>
      <c r="H17" s="124"/>
      <c r="I17" s="111"/>
      <c r="J17" s="112"/>
    </row>
    <row r="18" ht="8" customHeight="1">
      <c r="A18" s="110"/>
      <c r="B18" s="124"/>
      <c r="C18" s="124"/>
      <c r="D18" s="124"/>
      <c r="E18" s="124"/>
      <c r="F18" s="124"/>
      <c r="G18" s="124"/>
      <c r="H18" s="124"/>
      <c r="I18" s="111"/>
      <c r="J18" s="112"/>
    </row>
    <row r="19" ht="15.75" customHeight="1">
      <c r="A19" s="110"/>
      <c r="B19" s="124"/>
      <c r="C19" s="125">
        <f>INDEX('||'!A200:B271,'||'!L209+12,2)</f>
        <v>40210</v>
      </c>
      <c r="D19" s="127"/>
      <c r="E19" s="124"/>
      <c r="F19" s="125">
        <f>INDEX('||'!A200:B271,'||'!L209+6,2)</f>
        <v>40026</v>
      </c>
      <c r="G19" s="127"/>
      <c r="H19" s="124"/>
      <c r="I19" s="111"/>
      <c r="J19" s="112"/>
    </row>
    <row r="20" ht="8" customHeight="1">
      <c r="A20" s="110"/>
      <c r="B20" s="124"/>
      <c r="C20" s="124"/>
      <c r="D20" s="124"/>
      <c r="E20" s="124"/>
      <c r="F20" s="124"/>
      <c r="G20" s="124"/>
      <c r="H20" s="124"/>
      <c r="I20" s="111"/>
      <c r="J20" s="112"/>
    </row>
    <row r="21" ht="15.75" customHeight="1">
      <c r="A21" s="110"/>
      <c r="B21" s="124"/>
      <c r="C21" s="125">
        <f>INDEX('||'!A200:B271,'||'!L209+11,2)</f>
        <v>40179</v>
      </c>
      <c r="D21" s="127"/>
      <c r="E21" s="124"/>
      <c r="F21" s="125">
        <f>INDEX('||'!A200:B271,'||'!L209+5,2)</f>
        <v>39995</v>
      </c>
      <c r="G21" s="127"/>
      <c r="H21" s="124"/>
      <c r="I21" s="111"/>
      <c r="J21" s="112"/>
    </row>
    <row r="22" ht="8" customHeight="1">
      <c r="A22" s="110"/>
      <c r="B22" s="124"/>
      <c r="C22" s="124"/>
      <c r="D22" s="124"/>
      <c r="E22" s="124"/>
      <c r="F22" s="124"/>
      <c r="G22" s="124"/>
      <c r="H22" s="124"/>
      <c r="I22" s="111"/>
      <c r="J22" s="112"/>
    </row>
    <row r="23" ht="15.75" customHeight="1">
      <c r="A23" s="110"/>
      <c r="B23" s="124"/>
      <c r="C23" s="125">
        <f>INDEX('||'!A200:B271,'||'!L209+10,2)</f>
        <v>40148</v>
      </c>
      <c r="D23" s="127"/>
      <c r="E23" s="124"/>
      <c r="F23" s="125">
        <f>INDEX('||'!A200:B271,'||'!L209+4,2)</f>
        <v>39965</v>
      </c>
      <c r="G23" s="127"/>
      <c r="H23" s="124"/>
      <c r="I23" s="111"/>
      <c r="J23" s="112"/>
    </row>
    <row r="24" ht="8" customHeight="1">
      <c r="A24" s="110"/>
      <c r="B24" s="124"/>
      <c r="C24" s="124"/>
      <c r="D24" s="124"/>
      <c r="E24" s="124"/>
      <c r="F24" s="124"/>
      <c r="G24" s="124"/>
      <c r="H24" s="124"/>
      <c r="I24" s="111"/>
      <c r="J24" s="112"/>
    </row>
    <row r="25" ht="15.75" customHeight="1">
      <c r="A25" s="110"/>
      <c r="B25" s="124"/>
      <c r="C25" s="125">
        <f>INDEX('||'!A200:B271,'||'!L209+9,2)</f>
        <v>40118</v>
      </c>
      <c r="D25" s="127"/>
      <c r="E25" s="124"/>
      <c r="F25" s="125">
        <f>INDEX('||'!A200:B271,'||'!L209+3,2)</f>
        <v>39934</v>
      </c>
      <c r="G25" s="127"/>
      <c r="H25" s="124"/>
      <c r="I25" s="111"/>
      <c r="J25" s="112"/>
    </row>
    <row r="26" ht="8" customHeight="1">
      <c r="A26" s="110"/>
      <c r="B26" s="124"/>
      <c r="C26" s="124"/>
      <c r="D26" s="124"/>
      <c r="E26" s="124"/>
      <c r="F26" s="124"/>
      <c r="G26" s="124"/>
      <c r="H26" s="124"/>
      <c r="I26" s="111"/>
      <c r="J26" s="112"/>
    </row>
    <row r="27" ht="15.75" customHeight="1">
      <c r="A27" s="110"/>
      <c r="B27" s="124"/>
      <c r="C27" s="125">
        <f>INDEX('||'!A200:B271,'||'!L209+8,2)</f>
        <v>40087</v>
      </c>
      <c r="D27" s="127"/>
      <c r="E27" s="124"/>
      <c r="F27" s="125">
        <f>INDEX('||'!A200:B271,'||'!L209+2,2)</f>
        <v>39904</v>
      </c>
      <c r="G27" s="127"/>
      <c r="H27" s="124"/>
      <c r="I27" s="111"/>
      <c r="J27" s="112"/>
    </row>
    <row r="28" ht="8" customHeight="1">
      <c r="A28" s="110"/>
      <c r="B28" s="124"/>
      <c r="C28" s="124"/>
      <c r="D28" s="124"/>
      <c r="E28" s="124"/>
      <c r="F28" s="124"/>
      <c r="G28" s="124"/>
      <c r="H28" s="124"/>
      <c r="I28" s="111"/>
      <c r="J28" s="112"/>
    </row>
    <row r="29" ht="8" customHeight="1">
      <c r="A29" s="110"/>
      <c r="B29" s="42"/>
      <c r="C29" s="42"/>
      <c r="D29" s="42"/>
      <c r="E29" s="42"/>
      <c r="F29" s="42"/>
      <c r="G29" s="42"/>
      <c r="H29" s="42"/>
      <c r="I29" s="111"/>
      <c r="J29" s="112"/>
    </row>
    <row r="30" ht="15" customHeight="1">
      <c r="A30" s="110"/>
      <c r="B30" s="128"/>
      <c r="C30" t="s" s="129">
        <v>67</v>
      </c>
      <c r="D30" s="111"/>
      <c r="E30" s="111"/>
      <c r="F30" s="111"/>
      <c r="G30" s="111"/>
      <c r="H30" s="128"/>
      <c r="I30" s="111"/>
      <c r="J30" s="112"/>
    </row>
    <row r="31" ht="15.75" customHeight="1">
      <c r="A31" s="110"/>
      <c r="B31" s="111"/>
      <c r="C31" s="111"/>
      <c r="D31" s="130"/>
      <c r="E31" s="130"/>
      <c r="F31" s="111"/>
      <c r="G31" s="111"/>
      <c r="H31" s="111"/>
      <c r="I31" s="111"/>
      <c r="J31" s="112"/>
    </row>
    <row r="32" ht="14.25" customHeight="1">
      <c r="A32" s="110"/>
      <c r="B32" s="111"/>
      <c r="C32" s="111"/>
      <c r="D32" s="111"/>
      <c r="E32" s="111"/>
      <c r="F32" s="111"/>
      <c r="G32" s="111"/>
      <c r="H32" s="111"/>
      <c r="I32" s="111"/>
      <c r="J32" s="112"/>
    </row>
    <row r="33" ht="14.25" customHeight="1">
      <c r="A33" s="110"/>
      <c r="B33" s="111"/>
      <c r="C33" s="111"/>
      <c r="D33" s="111"/>
      <c r="E33" s="111"/>
      <c r="F33" s="111"/>
      <c r="G33" s="111"/>
      <c r="H33" s="111"/>
      <c r="I33" s="111"/>
      <c r="J33" s="112"/>
    </row>
    <row r="34" ht="14.25" customHeight="1">
      <c r="A34" s="110"/>
      <c r="B34" s="111"/>
      <c r="C34" s="111"/>
      <c r="D34" s="111"/>
      <c r="E34" s="111"/>
      <c r="F34" s="111"/>
      <c r="G34" s="111"/>
      <c r="H34" s="111"/>
      <c r="I34" s="111"/>
      <c r="J34" s="112"/>
    </row>
    <row r="35" ht="14.25" customHeight="1">
      <c r="A35" s="110"/>
      <c r="B35" s="111"/>
      <c r="C35" s="111"/>
      <c r="D35" s="111"/>
      <c r="E35" s="111"/>
      <c r="F35" s="111"/>
      <c r="G35" s="111"/>
      <c r="H35" s="111"/>
      <c r="I35" s="111"/>
      <c r="J35" s="112"/>
    </row>
    <row r="36" ht="14.25" customHeight="1">
      <c r="A36" s="110"/>
      <c r="B36" s="111"/>
      <c r="C36" s="111"/>
      <c r="D36" s="111"/>
      <c r="E36" s="111"/>
      <c r="F36" s="111"/>
      <c r="G36" s="111"/>
      <c r="H36" s="111"/>
      <c r="I36" s="111"/>
      <c r="J36" s="112"/>
    </row>
    <row r="37" ht="14.25" customHeight="1">
      <c r="A37" s="110"/>
      <c r="B37" s="111"/>
      <c r="C37" s="111"/>
      <c r="D37" s="111"/>
      <c r="E37" s="111"/>
      <c r="F37" s="111"/>
      <c r="G37" s="111"/>
      <c r="H37" s="111"/>
      <c r="I37" s="111"/>
      <c r="J37" s="112"/>
    </row>
    <row r="38" ht="14.25" customHeight="1">
      <c r="A38" s="110"/>
      <c r="B38" s="111"/>
      <c r="C38" s="111"/>
      <c r="D38" s="111"/>
      <c r="E38" s="111"/>
      <c r="F38" s="111"/>
      <c r="G38" s="111"/>
      <c r="H38" s="111"/>
      <c r="I38" s="111"/>
      <c r="J38" s="112"/>
    </row>
    <row r="39" ht="14.25" customHeight="1">
      <c r="A39" s="110"/>
      <c r="B39" s="111"/>
      <c r="C39" s="111"/>
      <c r="D39" s="111"/>
      <c r="E39" s="111"/>
      <c r="F39" s="111"/>
      <c r="G39" s="111"/>
      <c r="H39" s="111"/>
      <c r="I39" s="111"/>
      <c r="J39" s="112"/>
    </row>
    <row r="40" ht="14.25" customHeight="1">
      <c r="A40" s="110"/>
      <c r="B40" s="111"/>
      <c r="C40" s="111"/>
      <c r="D40" s="111"/>
      <c r="E40" s="111"/>
      <c r="F40" s="111"/>
      <c r="G40" s="111"/>
      <c r="H40" s="111"/>
      <c r="I40" s="111"/>
      <c r="J40" s="112"/>
    </row>
    <row r="41" ht="14.25" customHeight="1">
      <c r="A41" s="110"/>
      <c r="B41" s="111"/>
      <c r="C41" s="111"/>
      <c r="D41" s="111"/>
      <c r="E41" s="111"/>
      <c r="F41" s="111"/>
      <c r="G41" s="111"/>
      <c r="H41" s="111"/>
      <c r="I41" s="111"/>
      <c r="J41" s="112"/>
    </row>
    <row r="42" ht="14.25" customHeight="1">
      <c r="A42" s="110"/>
      <c r="B42" s="111"/>
      <c r="C42" s="111"/>
      <c r="D42" s="111"/>
      <c r="E42" s="111"/>
      <c r="F42" s="111"/>
      <c r="G42" s="111"/>
      <c r="H42" s="111"/>
      <c r="I42" s="111"/>
      <c r="J42" s="112"/>
    </row>
    <row r="43" ht="14.25" customHeight="1">
      <c r="A43" s="110"/>
      <c r="B43" s="111"/>
      <c r="C43" s="111"/>
      <c r="D43" s="111"/>
      <c r="E43" s="111"/>
      <c r="F43" s="111"/>
      <c r="G43" s="111"/>
      <c r="H43" s="111"/>
      <c r="I43" s="111"/>
      <c r="J43" s="112"/>
    </row>
    <row r="44" ht="14.25" customHeight="1">
      <c r="A44" s="131"/>
      <c r="B44" s="132"/>
      <c r="C44" s="132"/>
      <c r="D44" s="132"/>
      <c r="E44" s="132"/>
      <c r="F44" s="132"/>
      <c r="G44" s="132"/>
      <c r="H44" s="132"/>
      <c r="I44" s="132"/>
      <c r="J44" s="133"/>
    </row>
  </sheetData>
  <mergeCells count="7">
    <mergeCell ref="B15:H15"/>
    <mergeCell ref="B11:H11"/>
    <mergeCell ref="B29:H29"/>
    <mergeCell ref="B7:H7"/>
    <mergeCell ref="B8:H8"/>
    <mergeCell ref="B9:H9"/>
    <mergeCell ref="B10:H10"/>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J38"/>
  <sheetViews>
    <sheetView workbookViewId="0" showGridLines="0" defaultGridColor="1"/>
  </sheetViews>
  <sheetFormatPr defaultColWidth="10.8333" defaultRowHeight="14.25" customHeight="1" outlineLevelRow="0" outlineLevelCol="0"/>
  <cols>
    <col min="1" max="1" width="5.67188" style="134" customWidth="1"/>
    <col min="2" max="2" width="5.67188" style="134" customWidth="1"/>
    <col min="3" max="3" width="30.6719" style="134" customWidth="1"/>
    <col min="4" max="4" width="30.6719" style="134" customWidth="1"/>
    <col min="5" max="5" width="30.6719" style="134" customWidth="1"/>
    <col min="6" max="6" width="30.6719" style="134" customWidth="1"/>
    <col min="7" max="7" width="30.6719" style="134" customWidth="1"/>
    <col min="8" max="8" width="5.67188" style="134" customWidth="1"/>
    <col min="9" max="9" width="10.6719" style="134" customWidth="1"/>
    <col min="10" max="10" width="11.5" style="134" customWidth="1"/>
    <col min="11" max="256" width="10.8516" style="134" customWidth="1"/>
  </cols>
  <sheetData>
    <row r="1" ht="14.25" customHeight="1">
      <c r="A1" s="107"/>
      <c r="B1" s="108"/>
      <c r="C1" s="108"/>
      <c r="D1" s="108"/>
      <c r="E1" s="108"/>
      <c r="F1" s="108"/>
      <c r="G1" s="108"/>
      <c r="H1" s="108"/>
      <c r="I1" s="108"/>
      <c r="J1" s="109"/>
    </row>
    <row r="2" ht="14.25" customHeight="1">
      <c r="A2" s="110"/>
      <c r="B2" s="111"/>
      <c r="C2" s="111"/>
      <c r="D2" s="111"/>
      <c r="E2" s="111"/>
      <c r="F2" s="111"/>
      <c r="G2" s="111"/>
      <c r="H2" s="111"/>
      <c r="I2" s="111"/>
      <c r="J2" s="112"/>
    </row>
    <row r="3" ht="14.25" customHeight="1">
      <c r="A3" s="110"/>
      <c r="B3" s="111"/>
      <c r="C3" s="111"/>
      <c r="D3" s="111"/>
      <c r="E3" s="111"/>
      <c r="F3" s="111"/>
      <c r="G3" s="111"/>
      <c r="H3" s="111"/>
      <c r="I3" s="111"/>
      <c r="J3" s="112"/>
    </row>
    <row r="4" ht="14.25" customHeight="1">
      <c r="A4" s="110"/>
      <c r="B4" s="111"/>
      <c r="C4" s="111"/>
      <c r="D4" s="111"/>
      <c r="E4" s="111"/>
      <c r="F4" s="111"/>
      <c r="G4" s="111"/>
      <c r="H4" s="111"/>
      <c r="I4" s="111"/>
      <c r="J4" s="112"/>
    </row>
    <row r="5" ht="14.25" customHeight="1">
      <c r="A5" s="110"/>
      <c r="B5" s="111"/>
      <c r="C5" s="111"/>
      <c r="D5" s="111"/>
      <c r="E5" s="111"/>
      <c r="F5" s="111"/>
      <c r="G5" s="111"/>
      <c r="H5" s="111"/>
      <c r="I5" s="111"/>
      <c r="J5" s="112"/>
    </row>
    <row r="6" ht="14.25" customHeight="1">
      <c r="A6" s="110"/>
      <c r="B6" s="111"/>
      <c r="C6" s="111"/>
      <c r="D6" s="111"/>
      <c r="E6" s="111"/>
      <c r="F6" s="111"/>
      <c r="G6" s="111"/>
      <c r="H6" s="111"/>
      <c r="I6" s="111"/>
      <c r="J6" s="112"/>
    </row>
    <row r="7" ht="24" customHeight="1">
      <c r="A7" s="110"/>
      <c r="B7" t="s" s="113">
        <v>61</v>
      </c>
      <c r="C7" s="114"/>
      <c r="D7" s="114"/>
      <c r="E7" s="114"/>
      <c r="F7" s="114"/>
      <c r="G7" s="114"/>
      <c r="H7" s="114"/>
      <c r="I7" s="111"/>
      <c r="J7" s="112"/>
    </row>
    <row r="8" ht="8" customHeight="1">
      <c r="A8" s="110"/>
      <c r="B8" s="42"/>
      <c r="C8" s="42"/>
      <c r="D8" s="42"/>
      <c r="E8" s="42"/>
      <c r="F8" s="42"/>
      <c r="G8" s="42"/>
      <c r="H8" s="42"/>
      <c r="I8" s="111"/>
      <c r="J8" s="112"/>
    </row>
    <row r="9" ht="15.75" customHeight="1">
      <c r="A9" s="110"/>
      <c r="B9" t="s" s="23">
        <v>62</v>
      </c>
      <c r="C9" s="24"/>
      <c r="D9" s="24"/>
      <c r="E9" s="24"/>
      <c r="F9" s="24"/>
      <c r="G9" s="24"/>
      <c r="H9" s="24"/>
      <c r="I9" s="111"/>
      <c r="J9" s="112"/>
    </row>
    <row r="10" ht="15.75" customHeight="1">
      <c r="A10" s="110"/>
      <c r="B10" t="s" s="21">
        <v>63</v>
      </c>
      <c r="C10" s="22"/>
      <c r="D10" s="22"/>
      <c r="E10" s="22"/>
      <c r="F10" s="22"/>
      <c r="G10" s="22"/>
      <c r="H10" s="22"/>
      <c r="I10" s="111"/>
      <c r="J10" s="112"/>
    </row>
    <row r="11" ht="8" customHeight="1">
      <c r="A11" s="110"/>
      <c r="B11" s="42"/>
      <c r="C11" s="42"/>
      <c r="D11" s="42"/>
      <c r="E11" s="42"/>
      <c r="F11" s="42"/>
      <c r="G11" s="42"/>
      <c r="H11" s="42"/>
      <c r="I11" s="111"/>
      <c r="J11" s="112"/>
    </row>
    <row r="12" ht="8" customHeight="1">
      <c r="A12" s="110"/>
      <c r="B12" s="115"/>
      <c r="C12" s="116"/>
      <c r="D12" s="116"/>
      <c r="E12" s="116"/>
      <c r="F12" s="117"/>
      <c r="G12" s="116"/>
      <c r="H12" s="115"/>
      <c r="I12" s="111"/>
      <c r="J12" s="112"/>
    </row>
    <row r="13" ht="15" customHeight="1">
      <c r="A13" s="110"/>
      <c r="B13" s="115"/>
      <c r="C13" t="s" s="118">
        <v>64</v>
      </c>
      <c r="D13" s="135">
        <f>AVERAGE((D17),(D19),(D21),(G17),(G19),(G21))/2</f>
        <v>0</v>
      </c>
      <c r="E13" s="116"/>
      <c r="F13" t="s" s="118">
        <v>65</v>
      </c>
      <c r="G13" t="s" s="120">
        <f>IF(D13&gt;'||'!O209,'||'!S206,'||'!M209)</f>
        <v>66</v>
      </c>
      <c r="H13" s="115"/>
      <c r="I13" s="111"/>
      <c r="J13" s="112"/>
    </row>
    <row r="14" ht="8" customHeight="1">
      <c r="A14" s="110"/>
      <c r="B14" s="115"/>
      <c r="C14" s="121"/>
      <c r="D14" s="122"/>
      <c r="E14" s="116"/>
      <c r="F14" s="123"/>
      <c r="G14" s="123"/>
      <c r="H14" s="115"/>
      <c r="I14" s="111"/>
      <c r="J14" s="112"/>
    </row>
    <row r="15" ht="8" customHeight="1">
      <c r="A15" s="110"/>
      <c r="B15" s="42"/>
      <c r="C15" s="42"/>
      <c r="D15" s="42"/>
      <c r="E15" s="42"/>
      <c r="F15" s="42"/>
      <c r="G15" s="42"/>
      <c r="H15" s="42"/>
      <c r="I15" s="111"/>
      <c r="J15" s="112"/>
    </row>
    <row r="16" ht="8" customHeight="1">
      <c r="A16" s="110"/>
      <c r="B16" s="124"/>
      <c r="C16" s="124"/>
      <c r="D16" s="124"/>
      <c r="E16" s="124"/>
      <c r="F16" s="124"/>
      <c r="G16" s="124"/>
      <c r="H16" s="124"/>
      <c r="I16" s="111"/>
      <c r="J16" s="112"/>
    </row>
    <row r="17" ht="15" customHeight="1">
      <c r="A17" s="110"/>
      <c r="B17" s="124"/>
      <c r="C17" s="125">
        <f>INDEX('||'!A200:B271,'||'!L209+13,2)</f>
        <v>40238</v>
      </c>
      <c r="D17" s="126">
        <f>'Tarifas Eléctricas'!E56</f>
        <v>0</v>
      </c>
      <c r="E17" s="124"/>
      <c r="F17" s="125">
        <f>INDEX('||'!A200:B271,'||'!L209+7,2)</f>
        <v>40057</v>
      </c>
      <c r="G17" s="127"/>
      <c r="H17" s="124"/>
      <c r="I17" s="111"/>
      <c r="J17" s="112"/>
    </row>
    <row r="18" ht="8" customHeight="1">
      <c r="A18" s="110"/>
      <c r="B18" s="124"/>
      <c r="C18" s="124"/>
      <c r="D18" s="124"/>
      <c r="E18" s="124"/>
      <c r="F18" s="124"/>
      <c r="G18" s="124"/>
      <c r="H18" s="124"/>
      <c r="I18" s="111"/>
      <c r="J18" s="112"/>
    </row>
    <row r="19" ht="15.75" customHeight="1">
      <c r="A19" s="110"/>
      <c r="B19" s="124"/>
      <c r="C19" s="125">
        <f>INDEX('||'!A200:B271,'||'!L209+11,2)</f>
        <v>40179</v>
      </c>
      <c r="D19" s="127"/>
      <c r="E19" s="124"/>
      <c r="F19" s="125">
        <f>INDEX('||'!A200:B271,'||'!L209+5,2)</f>
        <v>39995</v>
      </c>
      <c r="G19" s="127"/>
      <c r="H19" s="124"/>
      <c r="I19" s="111"/>
      <c r="J19" s="112"/>
    </row>
    <row r="20" ht="8" customHeight="1">
      <c r="A20" s="110"/>
      <c r="B20" s="124"/>
      <c r="C20" s="124"/>
      <c r="D20" s="124"/>
      <c r="E20" s="124"/>
      <c r="F20" s="124"/>
      <c r="G20" s="124"/>
      <c r="H20" s="124"/>
      <c r="I20" s="111"/>
      <c r="J20" s="112"/>
    </row>
    <row r="21" ht="15.75" customHeight="1">
      <c r="A21" s="110"/>
      <c r="B21" s="124"/>
      <c r="C21" s="125">
        <f>INDEX('||'!A200:B271,'||'!L209+9,2)</f>
        <v>40118</v>
      </c>
      <c r="D21" s="127"/>
      <c r="E21" s="124"/>
      <c r="F21" s="125">
        <f>INDEX('||'!A200:B271,'||'!L209+3,2)</f>
        <v>39934</v>
      </c>
      <c r="G21" s="127"/>
      <c r="H21" s="124"/>
      <c r="I21" s="111"/>
      <c r="J21" s="112"/>
    </row>
    <row r="22" ht="8" customHeight="1">
      <c r="A22" s="110"/>
      <c r="B22" s="124"/>
      <c r="C22" s="124"/>
      <c r="D22" s="124"/>
      <c r="E22" s="124"/>
      <c r="F22" s="124"/>
      <c r="G22" s="124"/>
      <c r="H22" s="124"/>
      <c r="I22" s="111"/>
      <c r="J22" s="112"/>
    </row>
    <row r="23" ht="8" customHeight="1">
      <c r="A23" s="110"/>
      <c r="B23" s="42"/>
      <c r="C23" s="42"/>
      <c r="D23" s="42"/>
      <c r="E23" s="42"/>
      <c r="F23" s="42"/>
      <c r="G23" s="42"/>
      <c r="H23" s="42"/>
      <c r="I23" s="111"/>
      <c r="J23" s="112"/>
    </row>
    <row r="24" ht="15" customHeight="1">
      <c r="A24" s="110"/>
      <c r="B24" s="128"/>
      <c r="C24" t="s" s="129">
        <v>67</v>
      </c>
      <c r="D24" s="111"/>
      <c r="E24" s="111"/>
      <c r="F24" s="111"/>
      <c r="G24" s="111"/>
      <c r="H24" s="128"/>
      <c r="I24" s="111"/>
      <c r="J24" s="112"/>
    </row>
    <row r="25" ht="15.75" customHeight="1">
      <c r="A25" s="110"/>
      <c r="B25" s="111"/>
      <c r="C25" s="111"/>
      <c r="D25" s="130"/>
      <c r="E25" s="130"/>
      <c r="F25" s="111"/>
      <c r="G25" s="111"/>
      <c r="H25" s="111"/>
      <c r="I25" s="111"/>
      <c r="J25" s="112"/>
    </row>
    <row r="26" ht="14.25" customHeight="1">
      <c r="A26" s="110"/>
      <c r="B26" s="111"/>
      <c r="C26" s="111"/>
      <c r="D26" s="111"/>
      <c r="E26" s="111"/>
      <c r="F26" s="111"/>
      <c r="G26" s="111"/>
      <c r="H26" s="111"/>
      <c r="I26" s="111"/>
      <c r="J26" s="112"/>
    </row>
    <row r="27" ht="14.25" customHeight="1">
      <c r="A27" s="110"/>
      <c r="B27" s="111"/>
      <c r="C27" s="111"/>
      <c r="D27" s="111"/>
      <c r="E27" s="111"/>
      <c r="F27" s="111"/>
      <c r="G27" s="111"/>
      <c r="H27" s="111"/>
      <c r="I27" s="111"/>
      <c r="J27" s="112"/>
    </row>
    <row r="28" ht="14.25" customHeight="1">
      <c r="A28" s="110"/>
      <c r="B28" s="111"/>
      <c r="C28" s="111"/>
      <c r="D28" s="111"/>
      <c r="E28" s="111"/>
      <c r="F28" s="111"/>
      <c r="G28" s="111"/>
      <c r="H28" s="111"/>
      <c r="I28" s="111"/>
      <c r="J28" s="112"/>
    </row>
    <row r="29" ht="14.25" customHeight="1">
      <c r="A29" s="110"/>
      <c r="B29" s="111"/>
      <c r="C29" s="111"/>
      <c r="D29" s="111"/>
      <c r="E29" s="111"/>
      <c r="F29" s="111"/>
      <c r="G29" s="111"/>
      <c r="H29" s="111"/>
      <c r="I29" s="111"/>
      <c r="J29" s="112"/>
    </row>
    <row r="30" ht="14.25" customHeight="1">
      <c r="A30" s="110"/>
      <c r="B30" s="111"/>
      <c r="C30" s="111"/>
      <c r="D30" s="111"/>
      <c r="E30" s="111"/>
      <c r="F30" s="111"/>
      <c r="G30" s="111"/>
      <c r="H30" s="111"/>
      <c r="I30" s="111"/>
      <c r="J30" s="112"/>
    </row>
    <row r="31" ht="14.25" customHeight="1">
      <c r="A31" s="110"/>
      <c r="B31" s="111"/>
      <c r="C31" s="111"/>
      <c r="D31" s="111"/>
      <c r="E31" s="111"/>
      <c r="F31" s="111"/>
      <c r="G31" s="111"/>
      <c r="H31" s="111"/>
      <c r="I31" s="111"/>
      <c r="J31" s="112"/>
    </row>
    <row r="32" ht="14.25" customHeight="1">
      <c r="A32" s="110"/>
      <c r="B32" s="111"/>
      <c r="C32" s="111"/>
      <c r="D32" s="111"/>
      <c r="E32" s="111"/>
      <c r="F32" s="111"/>
      <c r="G32" s="111"/>
      <c r="H32" s="111"/>
      <c r="I32" s="111"/>
      <c r="J32" s="112"/>
    </row>
    <row r="33" ht="14.25" customHeight="1">
      <c r="A33" s="110"/>
      <c r="B33" s="111"/>
      <c r="C33" s="111"/>
      <c r="D33" s="111"/>
      <c r="E33" s="111"/>
      <c r="F33" s="111"/>
      <c r="G33" s="111"/>
      <c r="H33" s="111"/>
      <c r="I33" s="111"/>
      <c r="J33" s="112"/>
    </row>
    <row r="34" ht="14.25" customHeight="1">
      <c r="A34" s="110"/>
      <c r="B34" s="111"/>
      <c r="C34" s="111"/>
      <c r="D34" s="111"/>
      <c r="E34" s="111"/>
      <c r="F34" s="111"/>
      <c r="G34" s="111"/>
      <c r="H34" s="111"/>
      <c r="I34" s="111"/>
      <c r="J34" s="112"/>
    </row>
    <row r="35" ht="14.25" customHeight="1">
      <c r="A35" s="110"/>
      <c r="B35" s="111"/>
      <c r="C35" s="111"/>
      <c r="D35" s="111"/>
      <c r="E35" s="111"/>
      <c r="F35" s="111"/>
      <c r="G35" s="111"/>
      <c r="H35" s="111"/>
      <c r="I35" s="111"/>
      <c r="J35" s="112"/>
    </row>
    <row r="36" ht="14.25" customHeight="1">
      <c r="A36" s="110"/>
      <c r="B36" s="111"/>
      <c r="C36" s="111"/>
      <c r="D36" s="111"/>
      <c r="E36" s="111"/>
      <c r="F36" s="111"/>
      <c r="G36" s="111"/>
      <c r="H36" s="111"/>
      <c r="I36" s="111"/>
      <c r="J36" s="112"/>
    </row>
    <row r="37" ht="14.25" customHeight="1">
      <c r="A37" s="110"/>
      <c r="B37" s="111"/>
      <c r="C37" s="111"/>
      <c r="D37" s="111"/>
      <c r="E37" s="111"/>
      <c r="F37" s="111"/>
      <c r="G37" s="111"/>
      <c r="H37" s="111"/>
      <c r="I37" s="111"/>
      <c r="J37" s="112"/>
    </row>
    <row r="38" ht="14.25" customHeight="1">
      <c r="A38" s="131"/>
      <c r="B38" s="132"/>
      <c r="C38" s="132"/>
      <c r="D38" s="132"/>
      <c r="E38" s="132"/>
      <c r="F38" s="132"/>
      <c r="G38" s="132"/>
      <c r="H38" s="132"/>
      <c r="I38" s="132"/>
      <c r="J38" s="133"/>
    </row>
  </sheetData>
  <mergeCells count="7">
    <mergeCell ref="B11:H11"/>
    <mergeCell ref="B15:H15"/>
    <mergeCell ref="B23:H23"/>
    <mergeCell ref="B8:H8"/>
    <mergeCell ref="B7:H7"/>
    <mergeCell ref="B9:H9"/>
    <mergeCell ref="B10:H10"/>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Q35"/>
  <sheetViews>
    <sheetView workbookViewId="0" showGridLines="0" defaultGridColor="1"/>
  </sheetViews>
  <sheetFormatPr defaultColWidth="10.8333" defaultRowHeight="15" customHeight="1" outlineLevelRow="0" outlineLevelCol="0"/>
  <cols>
    <col min="1" max="1" width="11.5" style="136" customWidth="1"/>
    <col min="2" max="2" width="11.5" style="136" customWidth="1"/>
    <col min="3" max="3" width="11.5" style="136" customWidth="1"/>
    <col min="4" max="4" width="11.5" style="136" customWidth="1"/>
    <col min="5" max="5" width="11.5" style="136" customWidth="1"/>
    <col min="6" max="6" width="11.5" style="136" customWidth="1"/>
    <col min="7" max="7" width="11.5" style="136" customWidth="1"/>
    <col min="8" max="8" width="11.5" style="136" customWidth="1"/>
    <col min="9" max="9" width="11.5" style="136" customWidth="1"/>
    <col min="10" max="10" width="11.5" style="136" customWidth="1"/>
    <col min="11" max="11" width="11.5" style="136" customWidth="1"/>
    <col min="12" max="12" width="11.5" style="136" customWidth="1"/>
    <col min="13" max="13" width="11.5" style="136" customWidth="1"/>
    <col min="14" max="14" width="11.5" style="136" customWidth="1"/>
    <col min="15" max="15" width="11.5" style="136" customWidth="1"/>
    <col min="16" max="16" width="11.5" style="136" customWidth="1"/>
    <col min="17" max="17" width="11.5" style="136" customWidth="1"/>
    <col min="18" max="256" width="10.8516" style="136" customWidth="1"/>
  </cols>
  <sheetData>
    <row r="1" ht="15" customHeight="1">
      <c r="A1" s="107"/>
      <c r="B1" s="108"/>
      <c r="C1" s="108"/>
      <c r="D1" s="108"/>
      <c r="E1" s="108"/>
      <c r="F1" s="108"/>
      <c r="G1" s="108"/>
      <c r="H1" s="108"/>
      <c r="I1" s="108"/>
      <c r="J1" s="108"/>
      <c r="K1" s="108"/>
      <c r="L1" s="108"/>
      <c r="M1" s="108"/>
      <c r="N1" s="108"/>
      <c r="O1" s="108"/>
      <c r="P1" s="108"/>
      <c r="Q1" s="109"/>
    </row>
    <row r="2" ht="15" customHeight="1">
      <c r="A2" s="110"/>
      <c r="B2" s="111"/>
      <c r="C2" s="111"/>
      <c r="D2" s="111"/>
      <c r="E2" s="111"/>
      <c r="F2" s="111"/>
      <c r="G2" s="111"/>
      <c r="H2" s="111"/>
      <c r="I2" s="111"/>
      <c r="J2" s="111"/>
      <c r="K2" s="111"/>
      <c r="L2" s="111"/>
      <c r="M2" s="111"/>
      <c r="N2" s="111"/>
      <c r="O2" s="111"/>
      <c r="P2" s="111"/>
      <c r="Q2" s="112"/>
    </row>
    <row r="3" ht="15" customHeight="1">
      <c r="A3" s="110"/>
      <c r="B3" s="111"/>
      <c r="C3" s="111"/>
      <c r="D3" s="111"/>
      <c r="E3" s="111"/>
      <c r="F3" s="111"/>
      <c r="G3" s="111"/>
      <c r="H3" s="111"/>
      <c r="I3" s="111"/>
      <c r="J3" s="111"/>
      <c r="K3" s="111"/>
      <c r="L3" s="111"/>
      <c r="M3" s="111"/>
      <c r="N3" s="111"/>
      <c r="O3" s="111"/>
      <c r="P3" s="111"/>
      <c r="Q3" s="112"/>
    </row>
    <row r="4" ht="15" customHeight="1">
      <c r="A4" s="110"/>
      <c r="B4" s="111"/>
      <c r="C4" s="111"/>
      <c r="D4" s="111"/>
      <c r="E4" s="111"/>
      <c r="F4" s="111"/>
      <c r="G4" s="111"/>
      <c r="H4" s="111"/>
      <c r="I4" s="111"/>
      <c r="J4" s="111"/>
      <c r="K4" s="111"/>
      <c r="L4" s="111"/>
      <c r="M4" s="111"/>
      <c r="N4" s="111"/>
      <c r="O4" s="111"/>
      <c r="P4" s="111"/>
      <c r="Q4" s="112"/>
    </row>
    <row r="5" ht="15" customHeight="1">
      <c r="A5" s="110"/>
      <c r="B5" s="111"/>
      <c r="C5" s="111"/>
      <c r="D5" s="111"/>
      <c r="E5" s="111"/>
      <c r="F5" s="111"/>
      <c r="G5" s="111"/>
      <c r="H5" s="111"/>
      <c r="I5" s="111"/>
      <c r="J5" s="111"/>
      <c r="K5" s="111"/>
      <c r="L5" s="111"/>
      <c r="M5" s="111"/>
      <c r="N5" s="111"/>
      <c r="O5" s="111"/>
      <c r="P5" s="111"/>
      <c r="Q5" s="112"/>
    </row>
    <row r="6" ht="15" customHeight="1">
      <c r="A6" s="110"/>
      <c r="B6" s="111"/>
      <c r="C6" s="111"/>
      <c r="D6" s="111"/>
      <c r="E6" s="111"/>
      <c r="F6" s="111"/>
      <c r="G6" s="111"/>
      <c r="H6" s="111"/>
      <c r="I6" s="111"/>
      <c r="J6" s="111"/>
      <c r="K6" s="111"/>
      <c r="L6" s="111"/>
      <c r="M6" s="111"/>
      <c r="N6" s="111"/>
      <c r="O6" s="111"/>
      <c r="P6" s="111"/>
      <c r="Q6" s="112"/>
    </row>
    <row r="7" ht="15" customHeight="1">
      <c r="A7" s="110"/>
      <c r="B7" s="111"/>
      <c r="C7" s="111"/>
      <c r="D7" s="111"/>
      <c r="E7" s="111"/>
      <c r="F7" s="111"/>
      <c r="G7" s="111"/>
      <c r="H7" s="111"/>
      <c r="I7" s="111"/>
      <c r="J7" s="111"/>
      <c r="K7" s="111"/>
      <c r="L7" s="111"/>
      <c r="M7" s="111"/>
      <c r="N7" s="111"/>
      <c r="O7" s="111"/>
      <c r="P7" s="111"/>
      <c r="Q7" s="112"/>
    </row>
    <row r="8" ht="15" customHeight="1">
      <c r="A8" s="110"/>
      <c r="B8" s="111"/>
      <c r="C8" s="111"/>
      <c r="D8" s="111"/>
      <c r="E8" s="111"/>
      <c r="F8" s="111"/>
      <c r="G8" s="111"/>
      <c r="H8" s="111"/>
      <c r="I8" s="111"/>
      <c r="J8" s="111"/>
      <c r="K8" s="111"/>
      <c r="L8" s="111"/>
      <c r="M8" s="111"/>
      <c r="N8" s="111"/>
      <c r="O8" s="111"/>
      <c r="P8" s="111"/>
      <c r="Q8" s="112"/>
    </row>
    <row r="9" ht="15" customHeight="1">
      <c r="A9" s="110"/>
      <c r="B9" s="111"/>
      <c r="C9" s="111"/>
      <c r="D9" s="111"/>
      <c r="E9" s="111"/>
      <c r="F9" s="111"/>
      <c r="G9" s="111"/>
      <c r="H9" s="111"/>
      <c r="I9" s="111"/>
      <c r="J9" s="111"/>
      <c r="K9" s="111"/>
      <c r="L9" s="111"/>
      <c r="M9" s="111"/>
      <c r="N9" s="111"/>
      <c r="O9" s="111"/>
      <c r="P9" s="111"/>
      <c r="Q9" s="112"/>
    </row>
    <row r="10" ht="15" customHeight="1">
      <c r="A10" s="110"/>
      <c r="B10" s="111"/>
      <c r="C10" s="111"/>
      <c r="D10" s="111"/>
      <c r="E10" s="111"/>
      <c r="F10" s="111"/>
      <c r="G10" s="111"/>
      <c r="H10" s="111"/>
      <c r="I10" s="111"/>
      <c r="J10" s="111"/>
      <c r="K10" s="111"/>
      <c r="L10" s="111"/>
      <c r="M10" s="111"/>
      <c r="N10" s="111"/>
      <c r="O10" s="111"/>
      <c r="P10" s="111"/>
      <c r="Q10" s="112"/>
    </row>
    <row r="11" ht="15" customHeight="1">
      <c r="A11" s="110"/>
      <c r="B11" s="111"/>
      <c r="C11" s="111"/>
      <c r="D11" s="111"/>
      <c r="E11" s="111"/>
      <c r="F11" s="111"/>
      <c r="G11" s="111"/>
      <c r="H11" s="111"/>
      <c r="I11" s="111"/>
      <c r="J11" s="111"/>
      <c r="K11" s="111"/>
      <c r="L11" s="111"/>
      <c r="M11" s="111"/>
      <c r="N11" s="111"/>
      <c r="O11" s="111"/>
      <c r="P11" s="111"/>
      <c r="Q11" s="112"/>
    </row>
    <row r="12" ht="15" customHeight="1">
      <c r="A12" s="110"/>
      <c r="B12" s="111"/>
      <c r="C12" s="111"/>
      <c r="D12" s="111"/>
      <c r="E12" s="111"/>
      <c r="F12" s="111"/>
      <c r="G12" s="111"/>
      <c r="H12" s="111"/>
      <c r="I12" s="111"/>
      <c r="J12" s="111"/>
      <c r="K12" s="111"/>
      <c r="L12" s="111"/>
      <c r="M12" s="111"/>
      <c r="N12" s="111"/>
      <c r="O12" s="111"/>
      <c r="P12" s="111"/>
      <c r="Q12" s="112"/>
    </row>
    <row r="13" ht="15" customHeight="1">
      <c r="A13" s="110"/>
      <c r="B13" s="111"/>
      <c r="C13" s="111"/>
      <c r="D13" s="111"/>
      <c r="E13" s="111"/>
      <c r="F13" s="111"/>
      <c r="G13" s="111"/>
      <c r="H13" s="111"/>
      <c r="I13" s="111"/>
      <c r="J13" s="111"/>
      <c r="K13" s="111"/>
      <c r="L13" s="111"/>
      <c r="M13" s="111"/>
      <c r="N13" s="111"/>
      <c r="O13" s="111"/>
      <c r="P13" s="111"/>
      <c r="Q13" s="112"/>
    </row>
    <row r="14" ht="15" customHeight="1">
      <c r="A14" s="110"/>
      <c r="B14" s="111"/>
      <c r="C14" s="111"/>
      <c r="D14" s="111"/>
      <c r="E14" s="111"/>
      <c r="F14" s="111"/>
      <c r="G14" s="111"/>
      <c r="H14" s="111"/>
      <c r="I14" s="111"/>
      <c r="J14" s="111"/>
      <c r="K14" s="111"/>
      <c r="L14" s="111"/>
      <c r="M14" s="111"/>
      <c r="N14" s="111"/>
      <c r="O14" s="111"/>
      <c r="P14" s="111"/>
      <c r="Q14" s="112"/>
    </row>
    <row r="15" ht="15" customHeight="1">
      <c r="A15" s="110"/>
      <c r="B15" s="111"/>
      <c r="C15" s="111"/>
      <c r="D15" s="111"/>
      <c r="E15" s="111"/>
      <c r="F15" s="111"/>
      <c r="G15" s="111"/>
      <c r="H15" s="111"/>
      <c r="I15" s="111"/>
      <c r="J15" s="111"/>
      <c r="K15" s="111"/>
      <c r="L15" s="111"/>
      <c r="M15" s="111"/>
      <c r="N15" s="111"/>
      <c r="O15" s="111"/>
      <c r="P15" s="111"/>
      <c r="Q15" s="112"/>
    </row>
    <row r="16" ht="15" customHeight="1">
      <c r="A16" s="110"/>
      <c r="B16" s="111"/>
      <c r="C16" s="111"/>
      <c r="D16" s="111"/>
      <c r="E16" s="111"/>
      <c r="F16" s="111"/>
      <c r="G16" s="111"/>
      <c r="H16" s="111"/>
      <c r="I16" s="111"/>
      <c r="J16" s="111"/>
      <c r="K16" s="111"/>
      <c r="L16" s="111"/>
      <c r="M16" s="111"/>
      <c r="N16" s="111"/>
      <c r="O16" s="111"/>
      <c r="P16" s="111"/>
      <c r="Q16" s="112"/>
    </row>
    <row r="17" ht="15" customHeight="1">
      <c r="A17" s="110"/>
      <c r="B17" s="111"/>
      <c r="C17" s="111"/>
      <c r="D17" s="111"/>
      <c r="E17" s="111"/>
      <c r="F17" s="111"/>
      <c r="G17" s="111"/>
      <c r="H17" s="111"/>
      <c r="I17" s="111"/>
      <c r="J17" s="111"/>
      <c r="K17" s="111"/>
      <c r="L17" s="111"/>
      <c r="M17" s="111"/>
      <c r="N17" s="111"/>
      <c r="O17" s="111"/>
      <c r="P17" s="111"/>
      <c r="Q17" s="112"/>
    </row>
    <row r="18" ht="15" customHeight="1">
      <c r="A18" s="110"/>
      <c r="B18" s="111"/>
      <c r="C18" s="111"/>
      <c r="D18" s="111"/>
      <c r="E18" s="111"/>
      <c r="F18" s="111"/>
      <c r="G18" s="111"/>
      <c r="H18" s="111"/>
      <c r="I18" s="111"/>
      <c r="J18" s="111"/>
      <c r="K18" s="111"/>
      <c r="L18" s="111"/>
      <c r="M18" s="111"/>
      <c r="N18" s="111"/>
      <c r="O18" s="111"/>
      <c r="P18" s="111"/>
      <c r="Q18" s="112"/>
    </row>
    <row r="19" ht="15" customHeight="1">
      <c r="A19" s="110"/>
      <c r="B19" s="111"/>
      <c r="C19" s="111"/>
      <c r="D19" s="111"/>
      <c r="E19" s="111"/>
      <c r="F19" s="111"/>
      <c r="G19" s="111"/>
      <c r="H19" s="111"/>
      <c r="I19" s="111"/>
      <c r="J19" s="111"/>
      <c r="K19" s="111"/>
      <c r="L19" s="111"/>
      <c r="M19" s="111"/>
      <c r="N19" s="111"/>
      <c r="O19" s="111"/>
      <c r="P19" s="111"/>
      <c r="Q19" s="112"/>
    </row>
    <row r="20" ht="15" customHeight="1">
      <c r="A20" s="110"/>
      <c r="B20" s="111"/>
      <c r="C20" s="111"/>
      <c r="D20" s="111"/>
      <c r="E20" s="111"/>
      <c r="F20" s="111"/>
      <c r="G20" s="111"/>
      <c r="H20" s="111"/>
      <c r="I20" s="111"/>
      <c r="J20" s="111"/>
      <c r="K20" s="111"/>
      <c r="L20" s="111"/>
      <c r="M20" s="111"/>
      <c r="N20" s="111"/>
      <c r="O20" s="111"/>
      <c r="P20" s="111"/>
      <c r="Q20" s="112"/>
    </row>
    <row r="21" ht="15" customHeight="1">
      <c r="A21" s="110"/>
      <c r="B21" s="111"/>
      <c r="C21" s="111"/>
      <c r="D21" s="111"/>
      <c r="E21" s="111"/>
      <c r="F21" s="111"/>
      <c r="G21" s="111"/>
      <c r="H21" s="111"/>
      <c r="I21" s="111"/>
      <c r="J21" s="111"/>
      <c r="K21" s="111"/>
      <c r="L21" s="111"/>
      <c r="M21" s="111"/>
      <c r="N21" s="111"/>
      <c r="O21" s="111"/>
      <c r="P21" s="111"/>
      <c r="Q21" s="112"/>
    </row>
    <row r="22" ht="15" customHeight="1">
      <c r="A22" s="110"/>
      <c r="B22" s="111"/>
      <c r="C22" s="111"/>
      <c r="D22" s="111"/>
      <c r="E22" s="111"/>
      <c r="F22" s="111"/>
      <c r="G22" s="111"/>
      <c r="H22" s="111"/>
      <c r="I22" s="111"/>
      <c r="J22" s="111"/>
      <c r="K22" s="111"/>
      <c r="L22" s="111"/>
      <c r="M22" s="111"/>
      <c r="N22" s="111"/>
      <c r="O22" s="111"/>
      <c r="P22" s="111"/>
      <c r="Q22" s="112"/>
    </row>
    <row r="23" ht="15" customHeight="1">
      <c r="A23" s="110"/>
      <c r="B23" s="111"/>
      <c r="C23" s="111"/>
      <c r="D23" s="111"/>
      <c r="E23" s="111"/>
      <c r="F23" s="111"/>
      <c r="G23" s="111"/>
      <c r="H23" s="111"/>
      <c r="I23" s="111"/>
      <c r="J23" s="111"/>
      <c r="K23" s="111"/>
      <c r="L23" s="111"/>
      <c r="M23" s="111"/>
      <c r="N23" s="111"/>
      <c r="O23" s="111"/>
      <c r="P23" s="111"/>
      <c r="Q23" s="112"/>
    </row>
    <row r="24" ht="15" customHeight="1">
      <c r="A24" s="110"/>
      <c r="B24" s="111"/>
      <c r="C24" s="111"/>
      <c r="D24" s="111"/>
      <c r="E24" s="111"/>
      <c r="F24" s="111"/>
      <c r="G24" s="111"/>
      <c r="H24" s="111"/>
      <c r="I24" s="111"/>
      <c r="J24" s="111"/>
      <c r="K24" s="111"/>
      <c r="L24" s="111"/>
      <c r="M24" s="111"/>
      <c r="N24" s="111"/>
      <c r="O24" s="111"/>
      <c r="P24" s="111"/>
      <c r="Q24" s="112"/>
    </row>
    <row r="25" ht="15" customHeight="1">
      <c r="A25" s="110"/>
      <c r="B25" s="111"/>
      <c r="C25" s="111"/>
      <c r="D25" s="111"/>
      <c r="E25" s="111"/>
      <c r="F25" s="111"/>
      <c r="G25" s="111"/>
      <c r="H25" s="111"/>
      <c r="I25" s="111"/>
      <c r="J25" s="111"/>
      <c r="K25" s="111"/>
      <c r="L25" s="111"/>
      <c r="M25" s="111"/>
      <c r="N25" s="111"/>
      <c r="O25" s="111"/>
      <c r="P25" s="111"/>
      <c r="Q25" s="112"/>
    </row>
    <row r="26" ht="15" customHeight="1">
      <c r="A26" s="110"/>
      <c r="B26" s="111"/>
      <c r="C26" s="111"/>
      <c r="D26" s="111"/>
      <c r="E26" s="111"/>
      <c r="F26" s="111"/>
      <c r="G26" s="111"/>
      <c r="H26" s="111"/>
      <c r="I26" s="111"/>
      <c r="J26" s="111"/>
      <c r="K26" s="111"/>
      <c r="L26" s="111"/>
      <c r="M26" s="111"/>
      <c r="N26" s="111"/>
      <c r="O26" s="111"/>
      <c r="P26" s="111"/>
      <c r="Q26" s="112"/>
    </row>
    <row r="27" ht="15" customHeight="1">
      <c r="A27" s="110"/>
      <c r="B27" s="111"/>
      <c r="C27" s="111"/>
      <c r="D27" s="111"/>
      <c r="E27" s="111"/>
      <c r="F27" s="111"/>
      <c r="G27" s="111"/>
      <c r="H27" s="111"/>
      <c r="I27" s="111"/>
      <c r="J27" s="111"/>
      <c r="K27" s="111"/>
      <c r="L27" s="111"/>
      <c r="M27" s="111"/>
      <c r="N27" s="111"/>
      <c r="O27" s="111"/>
      <c r="P27" s="111"/>
      <c r="Q27" s="112"/>
    </row>
    <row r="28" ht="15" customHeight="1">
      <c r="A28" s="110"/>
      <c r="B28" s="111"/>
      <c r="C28" s="111"/>
      <c r="D28" s="111"/>
      <c r="E28" s="111"/>
      <c r="F28" s="111"/>
      <c r="G28" s="111"/>
      <c r="H28" s="111"/>
      <c r="I28" s="111"/>
      <c r="J28" s="111"/>
      <c r="K28" s="111"/>
      <c r="L28" s="111"/>
      <c r="M28" s="111"/>
      <c r="N28" s="111"/>
      <c r="O28" s="111"/>
      <c r="P28" s="111"/>
      <c r="Q28" s="112"/>
    </row>
    <row r="29" ht="15" customHeight="1">
      <c r="A29" s="110"/>
      <c r="B29" s="111"/>
      <c r="C29" s="111"/>
      <c r="D29" s="111"/>
      <c r="E29" s="111"/>
      <c r="F29" s="111"/>
      <c r="G29" s="111"/>
      <c r="H29" s="111"/>
      <c r="I29" s="111"/>
      <c r="J29" s="111"/>
      <c r="K29" s="111"/>
      <c r="L29" s="111"/>
      <c r="M29" s="111"/>
      <c r="N29" s="111"/>
      <c r="O29" s="111"/>
      <c r="P29" s="111"/>
      <c r="Q29" s="112"/>
    </row>
    <row r="30" ht="15" customHeight="1">
      <c r="A30" s="110"/>
      <c r="B30" s="111"/>
      <c r="C30" s="111"/>
      <c r="D30" s="111"/>
      <c r="E30" s="111"/>
      <c r="F30" s="111"/>
      <c r="G30" s="111"/>
      <c r="H30" s="111"/>
      <c r="I30" s="111"/>
      <c r="J30" s="111"/>
      <c r="K30" s="111"/>
      <c r="L30" s="111"/>
      <c r="M30" s="111"/>
      <c r="N30" s="111"/>
      <c r="O30" s="111"/>
      <c r="P30" s="111"/>
      <c r="Q30" s="112"/>
    </row>
    <row r="31" ht="15" customHeight="1">
      <c r="A31" s="110"/>
      <c r="B31" s="111"/>
      <c r="C31" s="111"/>
      <c r="D31" s="111"/>
      <c r="E31" s="111"/>
      <c r="F31" s="111"/>
      <c r="G31" s="111"/>
      <c r="H31" s="111"/>
      <c r="I31" s="111"/>
      <c r="J31" s="111"/>
      <c r="K31" s="111"/>
      <c r="L31" s="111"/>
      <c r="M31" s="111"/>
      <c r="N31" s="111"/>
      <c r="O31" s="111"/>
      <c r="P31" s="111"/>
      <c r="Q31" s="112"/>
    </row>
    <row r="32" ht="15" customHeight="1">
      <c r="A32" s="110"/>
      <c r="B32" s="111"/>
      <c r="C32" s="111"/>
      <c r="D32" s="111"/>
      <c r="E32" s="111"/>
      <c r="F32" s="111"/>
      <c r="G32" s="111"/>
      <c r="H32" s="111"/>
      <c r="I32" s="111"/>
      <c r="J32" s="111"/>
      <c r="K32" s="111"/>
      <c r="L32" s="111"/>
      <c r="M32" s="111"/>
      <c r="N32" s="111"/>
      <c r="O32" s="111"/>
      <c r="P32" s="111"/>
      <c r="Q32" s="112"/>
    </row>
    <row r="33" ht="15" customHeight="1">
      <c r="A33" s="110"/>
      <c r="B33" s="111"/>
      <c r="C33" s="111"/>
      <c r="D33" s="111"/>
      <c r="E33" s="111"/>
      <c r="F33" s="111"/>
      <c r="G33" s="111"/>
      <c r="H33" s="111"/>
      <c r="I33" s="111"/>
      <c r="J33" s="111"/>
      <c r="K33" s="111"/>
      <c r="L33" s="111"/>
      <c r="M33" s="111"/>
      <c r="N33" s="111"/>
      <c r="O33" s="111"/>
      <c r="P33" s="111"/>
      <c r="Q33" s="112"/>
    </row>
    <row r="34" ht="15" customHeight="1">
      <c r="A34" s="110"/>
      <c r="B34" s="111"/>
      <c r="C34" s="111"/>
      <c r="D34" s="111"/>
      <c r="E34" s="111"/>
      <c r="F34" s="111"/>
      <c r="G34" s="111"/>
      <c r="H34" s="111"/>
      <c r="I34" s="111"/>
      <c r="J34" s="111"/>
      <c r="K34" s="111"/>
      <c r="L34" s="111"/>
      <c r="M34" s="111"/>
      <c r="N34" s="111"/>
      <c r="O34" s="111"/>
      <c r="P34" s="111"/>
      <c r="Q34" s="112"/>
    </row>
    <row r="35" ht="15" customHeight="1">
      <c r="A35" s="131"/>
      <c r="B35" t="s" s="137">
        <v>67</v>
      </c>
      <c r="C35" s="132"/>
      <c r="D35" s="132"/>
      <c r="E35" s="132"/>
      <c r="F35" s="132"/>
      <c r="G35" s="132"/>
      <c r="H35" s="132"/>
      <c r="I35" s="132"/>
      <c r="J35" s="132"/>
      <c r="K35" s="132"/>
      <c r="L35" s="132"/>
      <c r="M35" s="132"/>
      <c r="N35" s="132"/>
      <c r="O35" s="132"/>
      <c r="P35" s="132"/>
      <c r="Q35" s="13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U610"/>
  <sheetViews>
    <sheetView workbookViewId="0" defaultGridColor="0" colorId="13"/>
  </sheetViews>
  <sheetFormatPr defaultColWidth="10.8333" defaultRowHeight="11.25" customHeight="1" outlineLevelRow="0" outlineLevelCol="0"/>
  <cols>
    <col min="1" max="1" width="2.67188" style="140" customWidth="1"/>
    <col min="2" max="2" width="2.67188" style="140" customWidth="1"/>
    <col min="3" max="3" width="21.6719" style="140" customWidth="1"/>
    <col min="4" max="4" width="21.6719" style="140" customWidth="1"/>
    <col min="5" max="5" width="21.6719" style="140" customWidth="1"/>
    <col min="6" max="6" width="21.6719" style="140" customWidth="1"/>
    <col min="7" max="7" width="21.6719" style="140" customWidth="1"/>
    <col min="8" max="8" width="21.6719" style="140" customWidth="1"/>
    <col min="9" max="9" width="21.6719" style="140" customWidth="1"/>
    <col min="10" max="10" width="21.6719" style="140" customWidth="1"/>
    <col min="11" max="11" width="21.6719" style="140" customWidth="1"/>
    <col min="12" max="12" width="21.6719" style="140" customWidth="1"/>
    <col min="13" max="13" width="21.6719" style="140" customWidth="1"/>
    <col min="14" max="14" width="21.6719" style="140" customWidth="1"/>
    <col min="15" max="15" width="21.6719" style="140" customWidth="1"/>
    <col min="16" max="16" width="21.6719" style="140" customWidth="1"/>
    <col min="17" max="17" width="21.6719" style="140" customWidth="1"/>
    <col min="18" max="18" width="21.6719" style="140" customWidth="1"/>
    <col min="19" max="19" width="21.6719" style="140" customWidth="1"/>
    <col min="20" max="20" width="21.6719" style="140" customWidth="1"/>
    <col min="21" max="21" width="21.6719" style="140" customWidth="1"/>
    <col min="22" max="22" width="21.6719" style="140" customWidth="1"/>
    <col min="23" max="23" width="21.6719" style="140" customWidth="1"/>
    <col min="24" max="24" width="21.6719" style="140" customWidth="1"/>
    <col min="25" max="25" width="21.6719" style="140" customWidth="1"/>
    <col min="26" max="26" width="21.6719" style="140" customWidth="1"/>
    <col min="27" max="27" width="21.6719" style="140" customWidth="1"/>
    <col min="28" max="28" width="21.6719" style="140" customWidth="1"/>
    <col min="29" max="29" width="21.6719" style="140" customWidth="1"/>
    <col min="30" max="30" width="21.6719" style="140" customWidth="1"/>
    <col min="31" max="31" width="21.6719" style="140" customWidth="1"/>
    <col min="32" max="32" width="21.6719" style="140" customWidth="1"/>
    <col min="33" max="33" width="21.6719" style="140" customWidth="1"/>
    <col min="34" max="34" width="21.6719" style="140" customWidth="1"/>
    <col min="35" max="35" width="21.6719" style="140" customWidth="1"/>
    <col min="36" max="36" width="20.6719" style="140" customWidth="1"/>
    <col min="37" max="37" width="15.6719" style="140" customWidth="1"/>
    <col min="38" max="38" width="15.6719" style="140" customWidth="1"/>
    <col min="39" max="39" width="15.6719" style="140" customWidth="1"/>
    <col min="40" max="40" width="15.6719" style="140" customWidth="1"/>
    <col min="41" max="41" width="15.6719" style="140" customWidth="1"/>
    <col min="42" max="42" width="15.6719" style="140" customWidth="1"/>
    <col min="43" max="43" width="15.6719" style="140" customWidth="1"/>
    <col min="44" max="44" width="15.6719" style="140" customWidth="1"/>
    <col min="45" max="45" width="15.6719" style="140" customWidth="1"/>
    <col min="46" max="46" width="15.6719" style="140" customWidth="1"/>
    <col min="47" max="47" width="15.6719" style="140" customWidth="1"/>
    <col min="48" max="48" width="15.6719" style="140" customWidth="1"/>
    <col min="49" max="49" width="15.6719" style="140" customWidth="1"/>
    <col min="50" max="50" width="15.6719" style="140" customWidth="1"/>
    <col min="51" max="51" width="15.6719" style="140" customWidth="1"/>
    <col min="52" max="52" width="15.6719" style="140" customWidth="1"/>
    <col min="53" max="53" width="15.6719" style="140" customWidth="1"/>
    <col min="54" max="54" width="15.6719" style="140" customWidth="1"/>
    <col min="55" max="55" width="15.6719" style="140" customWidth="1"/>
    <col min="56" max="56" width="15.6719" style="140" customWidth="1"/>
    <col min="57" max="57" width="15.6719" style="140" customWidth="1"/>
    <col min="58" max="58" width="15.6719" style="140" customWidth="1"/>
    <col min="59" max="59" width="15.6719" style="140" customWidth="1"/>
    <col min="60" max="60" width="15.6719" style="140" customWidth="1"/>
    <col min="61" max="61" width="15.6719" style="140" customWidth="1"/>
    <col min="62" max="62" width="15.6719" style="140" customWidth="1"/>
    <col min="63" max="63" width="15.6719" style="140" customWidth="1"/>
    <col min="64" max="64" width="15.6719" style="140" customWidth="1"/>
    <col min="65" max="65" width="15.6719" style="140" customWidth="1"/>
    <col min="66" max="66" width="15.6719" style="140" customWidth="1"/>
    <col min="67" max="67" width="15.6719" style="140" customWidth="1"/>
    <col min="68" max="68" width="15.6719" style="140" customWidth="1"/>
    <col min="69" max="69" width="15.6719" style="140" customWidth="1"/>
    <col min="70" max="70" width="15.6719" style="140" customWidth="1"/>
    <col min="71" max="71" width="15.6719" style="140" customWidth="1"/>
    <col min="72" max="72" width="15.6719" style="140" customWidth="1"/>
    <col min="73" max="73" width="15.6719" style="140" customWidth="1"/>
    <col min="74" max="74" width="15.6719" style="140" customWidth="1"/>
    <col min="75" max="75" width="15.6719" style="140" customWidth="1"/>
    <col min="76" max="76" width="15.6719" style="140" customWidth="1"/>
    <col min="77" max="77" width="15.6719" style="140" customWidth="1"/>
    <col min="78" max="78" width="15.6719" style="140" customWidth="1"/>
    <col min="79" max="79" width="15.6719" style="140" customWidth="1"/>
    <col min="80" max="80" width="15.6719" style="140" customWidth="1"/>
    <col min="81" max="81" width="15.6719" style="140" customWidth="1"/>
    <col min="82" max="82" width="15.6719" style="140" customWidth="1"/>
    <col min="83" max="83" width="15.6719" style="140" customWidth="1"/>
    <col min="84" max="84" width="15.6719" style="140" customWidth="1"/>
    <col min="85" max="85" width="15.6719" style="140" customWidth="1"/>
    <col min="86" max="86" width="15.6719" style="140" customWidth="1"/>
    <col min="87" max="87" width="15.6719" style="140" customWidth="1"/>
    <col min="88" max="88" width="15.6719" style="140" customWidth="1"/>
    <col min="89" max="89" width="15.6719" style="140" customWidth="1"/>
    <col min="90" max="90" width="15.6719" style="140" customWidth="1"/>
    <col min="91" max="91" width="15.6719" style="140" customWidth="1"/>
    <col min="92" max="92" width="15.6719" style="140" customWidth="1"/>
    <col min="93" max="93" width="15.6719" style="140" customWidth="1"/>
    <col min="94" max="94" width="15.6719" style="140" customWidth="1"/>
    <col min="95" max="95" width="15.6719" style="140" customWidth="1"/>
    <col min="96" max="96" width="15.6719" style="140" customWidth="1"/>
    <col min="97" max="97" width="15.6719" style="140" customWidth="1"/>
    <col min="98" max="98" width="15.6719" style="140" customWidth="1"/>
    <col min="99" max="99" width="15.6719" style="140" customWidth="1"/>
    <col min="100" max="100" width="15.6719" style="140" customWidth="1"/>
    <col min="101" max="101" width="15.6719" style="140" customWidth="1"/>
    <col min="102" max="102" width="15.6719" style="140" customWidth="1"/>
    <col min="103" max="103" width="15.6719" style="140" customWidth="1"/>
    <col min="104" max="104" width="15.6719" style="140" customWidth="1"/>
    <col min="105" max="105" width="15.6719" style="140" customWidth="1"/>
    <col min="106" max="106" width="15.6719" style="140" customWidth="1"/>
    <col min="107" max="107" width="15.6719" style="140" customWidth="1"/>
    <col min="108" max="108" width="15.6719" style="140" customWidth="1"/>
    <col min="109" max="109" width="15.6719" style="140" customWidth="1"/>
    <col min="110" max="110" width="15.6719" style="140" customWidth="1"/>
    <col min="111" max="111" width="15.6719" style="140" customWidth="1"/>
    <col min="112" max="112" width="15.6719" style="140" customWidth="1"/>
    <col min="113" max="113" width="15.6719" style="140" customWidth="1"/>
    <col min="114" max="114" width="15.6719" style="140" customWidth="1"/>
    <col min="115" max="115" width="15.6719" style="140" customWidth="1"/>
    <col min="116" max="116" width="15.6719" style="140" customWidth="1"/>
    <col min="117" max="117" width="15.6719" style="140" customWidth="1"/>
    <col min="118" max="118" width="15.6719" style="140" customWidth="1"/>
    <col min="119" max="119" width="15.6719" style="140" customWidth="1"/>
    <col min="120" max="120" width="15.6719" style="140" customWidth="1"/>
    <col min="121" max="121" width="15.6719" style="140" customWidth="1"/>
    <col min="122" max="122" width="15.6719" style="140" customWidth="1"/>
    <col min="123" max="123" width="15.6719" style="140" customWidth="1"/>
    <col min="124" max="124" width="15.6719" style="140" customWidth="1"/>
    <col min="125" max="125" width="15.6719" style="140" customWidth="1"/>
    <col min="126" max="126" width="15.6719" style="140" customWidth="1"/>
    <col min="127" max="127" width="15.6719" style="140" customWidth="1"/>
    <col min="128" max="128" width="15.6719" style="140" customWidth="1"/>
    <col min="129" max="129" width="15.6719" style="140" customWidth="1"/>
    <col min="130" max="130" width="15.6719" style="140" customWidth="1"/>
    <col min="131" max="131" width="15.6719" style="140" customWidth="1"/>
    <col min="132" max="132" width="15.6719" style="140" customWidth="1"/>
    <col min="133" max="133" width="15.6719" style="140" customWidth="1"/>
    <col min="134" max="134" width="15.6719" style="140" customWidth="1"/>
    <col min="135" max="135" width="15.6719" style="140" customWidth="1"/>
    <col min="136" max="136" width="15.6719" style="140" customWidth="1"/>
    <col min="137" max="137" width="15.6719" style="140" customWidth="1"/>
    <col min="138" max="138" width="15.6719" style="140" customWidth="1"/>
    <col min="139" max="139" width="15.6719" style="140" customWidth="1"/>
    <col min="140" max="140" width="15.6719" style="140" customWidth="1"/>
    <col min="141" max="141" width="15.6719" style="140" customWidth="1"/>
    <col min="142" max="142" width="15.6719" style="140" customWidth="1"/>
    <col min="143" max="143" width="15.6719" style="140" customWidth="1"/>
    <col min="144" max="144" width="15.6719" style="140" customWidth="1"/>
    <col min="145" max="145" width="15.6719" style="140" customWidth="1"/>
    <col min="146" max="146" width="15.6719" style="140" customWidth="1"/>
    <col min="147" max="147" width="15.6719" style="140" customWidth="1"/>
    <col min="148" max="148" width="15.6719" style="140" customWidth="1"/>
    <col min="149" max="149" width="15.6719" style="140" customWidth="1"/>
    <col min="150" max="150" width="15.6719" style="140" customWidth="1"/>
    <col min="151" max="151" width="15.6719" style="140" customWidth="1"/>
    <col min="152" max="152" width="15.6719" style="140" customWidth="1"/>
    <col min="153" max="153" width="15.6719" style="140" customWidth="1"/>
    <col min="154" max="154" width="15.6719" style="140" customWidth="1"/>
    <col min="155" max="155" width="15.6719" style="140" customWidth="1"/>
    <col min="156" max="156" width="15.6719" style="140" customWidth="1"/>
    <col min="157" max="157" width="15.6719" style="140" customWidth="1"/>
    <col min="158" max="158" width="15.6719" style="140" customWidth="1"/>
    <col min="159" max="159" width="15.6719" style="140" customWidth="1"/>
    <col min="160" max="160" width="15.6719" style="140" customWidth="1"/>
    <col min="161" max="161" width="15.6719" style="140" customWidth="1"/>
    <col min="162" max="162" width="15.6719" style="140" customWidth="1"/>
    <col min="163" max="163" width="15.6719" style="140" customWidth="1"/>
    <col min="164" max="164" width="15.6719" style="140" customWidth="1"/>
    <col min="165" max="165" width="15.6719" style="140" customWidth="1"/>
    <col min="166" max="166" width="15.6719" style="140" customWidth="1"/>
    <col min="167" max="167" width="15.6719" style="140" customWidth="1"/>
    <col min="168" max="168" width="15.6719" style="140" customWidth="1"/>
    <col min="169" max="169" width="15.6719" style="140" customWidth="1"/>
    <col min="170" max="170" width="15.6719" style="140" customWidth="1"/>
    <col min="171" max="171" width="15.6719" style="140" customWidth="1"/>
    <col min="172" max="172" width="15.6719" style="140" customWidth="1"/>
    <col min="173" max="173" width="15.6719" style="140" customWidth="1"/>
    <col min="174" max="174" width="15.6719" style="140" customWidth="1"/>
    <col min="175" max="175" width="15.6719" style="140" customWidth="1"/>
    <col min="176" max="176" width="15.6719" style="140" customWidth="1"/>
    <col min="177" max="177" width="15.6719" style="140" customWidth="1"/>
    <col min="178" max="178" width="15.6719" style="140" customWidth="1"/>
    <col min="179" max="179" width="15.6719" style="140" customWidth="1"/>
    <col min="180" max="180" width="15.6719" style="140" customWidth="1"/>
    <col min="181" max="181" width="15.6719" style="140" customWidth="1"/>
    <col min="182" max="182" width="15.6719" style="140" customWidth="1"/>
    <col min="183" max="183" width="15.6719" style="140" customWidth="1"/>
    <col min="184" max="184" width="15.6719" style="140" customWidth="1"/>
    <col min="185" max="185" width="15.6719" style="140" customWidth="1"/>
    <col min="186" max="186" width="15.6719" style="140" customWidth="1"/>
    <col min="187" max="187" width="15.6719" style="140" customWidth="1"/>
    <col min="188" max="188" width="15.6719" style="140" customWidth="1"/>
    <col min="189" max="189" width="15.6719" style="140" customWidth="1"/>
    <col min="190" max="190" width="15.6719" style="140" customWidth="1"/>
    <col min="191" max="191" width="15.6719" style="140" customWidth="1"/>
    <col min="192" max="192" width="15.6719" style="140" customWidth="1"/>
    <col min="193" max="193" width="15.6719" style="140" customWidth="1"/>
    <col min="194" max="194" width="15.6719" style="140" customWidth="1"/>
    <col min="195" max="195" width="15.6719" style="140" customWidth="1"/>
    <col min="196" max="196" width="15.6719" style="140" customWidth="1"/>
    <col min="197" max="197" width="15.6719" style="140" customWidth="1"/>
    <col min="198" max="198" width="15.6719" style="140" customWidth="1"/>
    <col min="199" max="199" width="15.6719" style="140" customWidth="1"/>
    <col min="200" max="200" width="15.6719" style="140" customWidth="1"/>
    <col min="201" max="201" width="15.6719" style="140" customWidth="1"/>
    <col min="202" max="202" width="15.6719" style="140" customWidth="1"/>
    <col min="203" max="203" width="15.6719" style="140" customWidth="1"/>
    <col min="204" max="204" width="15.6719" style="140" customWidth="1"/>
    <col min="205" max="205" width="15.6719" style="140" customWidth="1"/>
    <col min="206" max="206" width="15.6719" style="140" customWidth="1"/>
    <col min="207" max="207" width="15.6719" style="140" customWidth="1"/>
    <col min="208" max="208" width="15.6719" style="140" customWidth="1"/>
    <col min="209" max="209" width="15.6719" style="140" customWidth="1"/>
    <col min="210" max="210" width="15.6719" style="140" customWidth="1"/>
    <col min="211" max="211" width="15.6719" style="140" customWidth="1"/>
    <col min="212" max="212" width="15.6719" style="140" customWidth="1"/>
    <col min="213" max="213" width="15.6719" style="140" customWidth="1"/>
    <col min="214" max="214" width="15.6719" style="140" customWidth="1"/>
    <col min="215" max="215" width="15.6719" style="140" customWidth="1"/>
    <col min="216" max="216" width="15.6719" style="140" customWidth="1"/>
    <col min="217" max="217" width="15.6719" style="140" customWidth="1"/>
    <col min="218" max="218" width="15.6719" style="140" customWidth="1"/>
    <col min="219" max="219" width="15.6719" style="140" customWidth="1"/>
    <col min="220" max="220" width="15.6719" style="140" customWidth="1"/>
    <col min="221" max="221" width="15.6719" style="140" customWidth="1"/>
    <col min="222" max="222" width="15.6719" style="140" customWidth="1"/>
    <col min="223" max="223" width="15.6719" style="140" customWidth="1"/>
    <col min="224" max="224" width="15.6719" style="140" customWidth="1"/>
    <col min="225" max="225" width="15.6719" style="140" customWidth="1"/>
    <col min="226" max="226" width="15.6719" style="140" customWidth="1"/>
    <col min="227" max="227" width="15.6719" style="140" customWidth="1"/>
    <col min="228" max="228" width="15.6719" style="140" customWidth="1"/>
    <col min="229" max="229" width="15.6719" style="140" customWidth="1"/>
    <col min="230" max="230" width="15.6719" style="140" customWidth="1"/>
    <col min="231" max="231" width="15.6719" style="140" customWidth="1"/>
    <col min="232" max="232" width="15.6719" style="140" customWidth="1"/>
    <col min="233" max="233" width="15.6719" style="140" customWidth="1"/>
    <col min="234" max="234" width="15.6719" style="140" customWidth="1"/>
    <col min="235" max="235" width="15.6719" style="140" customWidth="1"/>
    <col min="236" max="236" width="15.6719" style="140" customWidth="1"/>
    <col min="237" max="237" width="15.6719" style="140" customWidth="1"/>
    <col min="238" max="238" width="15.6719" style="140" customWidth="1"/>
    <col min="239" max="239" width="15.6719" style="140" customWidth="1"/>
    <col min="240" max="240" width="15.6719" style="140" customWidth="1"/>
    <col min="241" max="241" width="15.6719" style="140" customWidth="1"/>
    <col min="242" max="242" width="15.6719" style="140" customWidth="1"/>
    <col min="243" max="243" width="15.6719" style="140" customWidth="1"/>
    <col min="244" max="244" width="15.6719" style="140" customWidth="1"/>
    <col min="245" max="245" width="15.6719" style="140" customWidth="1"/>
    <col min="246" max="246" width="15.6719" style="140" customWidth="1"/>
    <col min="247" max="247" width="15.6719" style="140" customWidth="1"/>
    <col min="248" max="248" width="15.6719" style="140" customWidth="1"/>
    <col min="249" max="249" width="15.6719" style="140" customWidth="1"/>
    <col min="250" max="250" width="15.6719" style="140" customWidth="1"/>
    <col min="251" max="251" width="15.6719" style="140" customWidth="1"/>
    <col min="252" max="252" width="15.6719" style="140" customWidth="1"/>
    <col min="253" max="253" width="15.6719" style="140" customWidth="1"/>
    <col min="254" max="254" width="15.6719" style="140" customWidth="1"/>
    <col min="255" max="255" width="15.6719" style="140" customWidth="1"/>
  </cols>
  <sheetData>
    <row r="1" s="141" customFormat="1" ht="15" customHeight="1">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3"/>
      <c r="AK1" t="s" s="144">
        <f>$B3</f>
        <v>71</v>
      </c>
      <c r="AL1" t="s" s="144">
        <f>$B4</f>
        <v>72</v>
      </c>
      <c r="AM1" t="s" s="144">
        <f>$B5</f>
        <v>73</v>
      </c>
      <c r="AN1" t="s" s="144">
        <f>$B6</f>
        <v>74</v>
      </c>
      <c r="AO1" t="s" s="144">
        <f>$B7</f>
        <v>75</v>
      </c>
      <c r="AP1" t="s" s="144">
        <f>$B8</f>
        <v>76</v>
      </c>
      <c r="AQ1" t="s" s="144">
        <f>$B9</f>
        <v>77</v>
      </c>
      <c r="AR1" t="s" s="144">
        <f>$B10</f>
        <v>78</v>
      </c>
      <c r="AS1" t="s" s="144">
        <f>$B11</f>
        <v>79</v>
      </c>
      <c r="AT1" t="s" s="144">
        <f>$B12</f>
        <v>80</v>
      </c>
      <c r="AU1" t="s" s="144">
        <f>$B13</f>
        <v>81</v>
      </c>
      <c r="AV1" t="s" s="144">
        <f>$B14</f>
        <v>82</v>
      </c>
      <c r="AW1" t="s" s="144">
        <f>$B15</f>
        <v>83</v>
      </c>
      <c r="AX1" t="s" s="144">
        <f>$B16</f>
        <v>84</v>
      </c>
      <c r="AY1" t="s" s="144">
        <f>$B17</f>
        <v>85</v>
      </c>
      <c r="AZ1" t="s" s="144">
        <f>$B18</f>
        <v>86</v>
      </c>
      <c r="BA1" t="s" s="144">
        <f>$B19</f>
        <v>87</v>
      </c>
      <c r="BB1" t="s" s="144">
        <f>$B20</f>
        <v>87</v>
      </c>
      <c r="BC1" t="s" s="144">
        <f>$B21</f>
        <v>87</v>
      </c>
      <c r="BD1" t="s" s="144">
        <f>$B22</f>
        <v>87</v>
      </c>
      <c r="BE1" t="s" s="144">
        <f>$B23</f>
        <v>87</v>
      </c>
      <c r="BF1" t="s" s="144">
        <f>$B24</f>
        <v>87</v>
      </c>
      <c r="BG1" t="s" s="144">
        <f>$B25</f>
        <v>87</v>
      </c>
      <c r="BH1" t="s" s="144">
        <f>$B26</f>
        <v>87</v>
      </c>
      <c r="BI1" t="s" s="144">
        <f>$B27</f>
        <v>87</v>
      </c>
      <c r="BJ1" t="s" s="144">
        <f>$B28</f>
        <v>87</v>
      </c>
      <c r="BK1" t="s" s="144">
        <f>$B29</f>
        <v>87</v>
      </c>
      <c r="BL1" t="s" s="144">
        <f>$B30</f>
        <v>87</v>
      </c>
      <c r="BM1" t="s" s="144">
        <f>$B31</f>
        <v>87</v>
      </c>
      <c r="BN1" t="s" s="144">
        <f>$B32</f>
        <v>87</v>
      </c>
      <c r="BO1" t="s" s="144">
        <f>$B33</f>
        <v>87</v>
      </c>
      <c r="BP1" t="s" s="144">
        <f>$B34</f>
        <v>87</v>
      </c>
      <c r="BQ1" t="s" s="144">
        <f>$B35</f>
        <v>87</v>
      </c>
      <c r="BR1" t="s" s="144">
        <f>$B36</f>
        <v>87</v>
      </c>
      <c r="BS1" t="s" s="144">
        <f>$B37</f>
        <v>87</v>
      </c>
      <c r="BT1" t="s" s="144">
        <f>$B38</f>
        <v>87</v>
      </c>
      <c r="BU1" t="s" s="144">
        <f>$B39</f>
        <v>87</v>
      </c>
      <c r="BV1" t="s" s="144">
        <f>$B40</f>
        <v>87</v>
      </c>
      <c r="BW1" t="s" s="144">
        <f>$B41</f>
        <v>87</v>
      </c>
      <c r="BX1" t="s" s="144">
        <f>$B42</f>
        <v>87</v>
      </c>
      <c r="BY1" t="s" s="144">
        <f>$B43</f>
        <v>87</v>
      </c>
      <c r="BZ1" t="s" s="144">
        <f>$B44</f>
        <v>87</v>
      </c>
      <c r="CA1" t="s" s="144">
        <f>$B45</f>
        <v>87</v>
      </c>
      <c r="CB1" t="s" s="144">
        <f>$B46</f>
        <v>87</v>
      </c>
      <c r="CC1" t="s" s="144">
        <f>$B47</f>
        <v>87</v>
      </c>
      <c r="CD1" t="s" s="144">
        <f>$B48</f>
        <v>87</v>
      </c>
      <c r="CE1" t="s" s="144">
        <f>$B49</f>
        <v>87</v>
      </c>
      <c r="CF1" t="s" s="144">
        <f>$B50</f>
        <v>87</v>
      </c>
      <c r="CG1" t="s" s="144">
        <f>$B51</f>
        <v>87</v>
      </c>
      <c r="CH1" t="s" s="144">
        <f>$B52</f>
        <v>87</v>
      </c>
      <c r="CI1" t="s" s="144">
        <f>$B53</f>
        <v>87</v>
      </c>
      <c r="CJ1" t="s" s="144">
        <f>$B54</f>
        <v>87</v>
      </c>
      <c r="CK1" t="s" s="144">
        <f>$B55</f>
        <v>87</v>
      </c>
      <c r="CL1" t="s" s="144">
        <f>$B56</f>
        <v>87</v>
      </c>
      <c r="CM1" t="s" s="144">
        <f>$B57</f>
        <v>87</v>
      </c>
      <c r="CN1" t="s" s="144">
        <f>$B58</f>
        <v>87</v>
      </c>
      <c r="CO1" t="s" s="144">
        <f>$B59</f>
        <v>87</v>
      </c>
      <c r="CP1" t="s" s="144">
        <f>$B60</f>
        <v>87</v>
      </c>
      <c r="CQ1" t="s" s="144">
        <f>$B61</f>
        <v>87</v>
      </c>
      <c r="CR1" t="s" s="144">
        <f>$B62</f>
        <v>87</v>
      </c>
      <c r="CS1" t="s" s="144">
        <f>$B63</f>
        <v>87</v>
      </c>
      <c r="CT1" t="s" s="144">
        <f>$B64</f>
        <v>87</v>
      </c>
      <c r="CU1" t="s" s="144">
        <f>$B65</f>
        <v>87</v>
      </c>
      <c r="CV1" t="s" s="144">
        <f>$B66</f>
        <v>87</v>
      </c>
      <c r="CW1" t="s" s="144">
        <f>$B67</f>
        <v>87</v>
      </c>
      <c r="CX1" t="s" s="144">
        <f>$B68</f>
        <v>87</v>
      </c>
      <c r="CY1" t="s" s="144">
        <f>$B69</f>
        <v>87</v>
      </c>
      <c r="CZ1" t="s" s="144">
        <f>$B70</f>
        <v>87</v>
      </c>
      <c r="DA1" t="s" s="144">
        <f>$B71</f>
        <v>87</v>
      </c>
      <c r="DB1" t="s" s="144">
        <f>$B72</f>
        <v>87</v>
      </c>
      <c r="DC1" t="s" s="144">
        <f>$B73</f>
        <v>87</v>
      </c>
      <c r="DD1" t="s" s="144">
        <f>$B74</f>
        <v>87</v>
      </c>
      <c r="DE1" t="s" s="144">
        <f>$B75</f>
        <v>87</v>
      </c>
      <c r="DF1" t="s" s="144">
        <f>$B76</f>
        <v>87</v>
      </c>
      <c r="DG1" t="s" s="144">
        <f>$B77</f>
        <v>87</v>
      </c>
      <c r="DH1" t="s" s="144">
        <f>$B78</f>
        <v>87</v>
      </c>
      <c r="DI1" t="s" s="144">
        <f>$B79</f>
        <v>87</v>
      </c>
      <c r="DJ1" t="s" s="144">
        <f>$B80</f>
        <v>87</v>
      </c>
      <c r="DK1" t="s" s="144">
        <f>$B81</f>
        <v>87</v>
      </c>
      <c r="DL1" t="s" s="144">
        <f>$B82</f>
        <v>87</v>
      </c>
      <c r="DM1" t="s" s="144">
        <f>$B83</f>
        <v>87</v>
      </c>
      <c r="DN1" t="s" s="144">
        <f>$B84</f>
        <v>87</v>
      </c>
      <c r="DO1" t="s" s="144">
        <f>$B85</f>
        <v>87</v>
      </c>
      <c r="DP1" t="s" s="144">
        <f>$B86</f>
        <v>87</v>
      </c>
      <c r="DQ1" t="s" s="144">
        <f>$B87</f>
        <v>87</v>
      </c>
      <c r="DR1" t="s" s="144">
        <f>$B88</f>
        <v>87</v>
      </c>
      <c r="DS1" t="s" s="144">
        <f>$B89</f>
        <v>87</v>
      </c>
      <c r="DT1" t="s" s="144">
        <f>$B90</f>
        <v>87</v>
      </c>
      <c r="DU1" t="s" s="144">
        <f>$B91</f>
        <v>87</v>
      </c>
      <c r="DV1" t="s" s="144">
        <f>$B92</f>
        <v>87</v>
      </c>
      <c r="DW1" t="s" s="144">
        <f>$B93</f>
        <v>87</v>
      </c>
      <c r="DX1" t="s" s="144">
        <f>$B94</f>
        <v>87</v>
      </c>
      <c r="DY1" t="s" s="144">
        <f>$B95</f>
        <v>87</v>
      </c>
      <c r="DZ1" t="s" s="144">
        <f>$B96</f>
        <v>87</v>
      </c>
      <c r="EA1" t="s" s="144">
        <f>$B97</f>
        <v>87</v>
      </c>
      <c r="EB1" t="s" s="144">
        <f>$B98</f>
        <v>87</v>
      </c>
      <c r="EC1" t="s" s="144">
        <f>$B99</f>
        <v>87</v>
      </c>
      <c r="ED1" t="s" s="144">
        <f>$B100</f>
        <v>87</v>
      </c>
      <c r="EE1" t="s" s="144">
        <f>$B101</f>
        <v>87</v>
      </c>
      <c r="EF1" t="s" s="144">
        <f>$B102</f>
        <v>87</v>
      </c>
      <c r="EG1" t="s" s="144">
        <f>$B103</f>
        <v>87</v>
      </c>
      <c r="EH1" t="s" s="144">
        <f>$B104</f>
        <v>87</v>
      </c>
      <c r="EI1" t="s" s="144">
        <f>$B105</f>
        <v>87</v>
      </c>
      <c r="EJ1" t="s" s="144">
        <f>$B106</f>
        <v>87</v>
      </c>
      <c r="EK1" t="s" s="144">
        <f>$B107</f>
        <v>87</v>
      </c>
      <c r="EL1" t="s" s="144">
        <f>$B108</f>
        <v>87</v>
      </c>
      <c r="EM1" t="s" s="144">
        <f>$B109</f>
        <v>87</v>
      </c>
      <c r="EN1" t="s" s="144">
        <f>$B110</f>
        <v>87</v>
      </c>
      <c r="EO1" t="s" s="144">
        <f>$B111</f>
        <v>87</v>
      </c>
      <c r="EP1" t="s" s="144">
        <f>$B112</f>
        <v>87</v>
      </c>
      <c r="EQ1" t="s" s="144">
        <f>$B113</f>
        <v>87</v>
      </c>
      <c r="ER1" t="s" s="144">
        <f>$B114</f>
        <v>87</v>
      </c>
      <c r="ES1" t="s" s="144">
        <f>$B115</f>
        <v>87</v>
      </c>
      <c r="ET1" t="s" s="144">
        <f>$B116</f>
        <v>87</v>
      </c>
      <c r="EU1" t="s" s="144">
        <f>$B117</f>
        <v>87</v>
      </c>
      <c r="EV1" t="s" s="144">
        <f>$B118</f>
        <v>87</v>
      </c>
      <c r="EW1" t="s" s="144">
        <f>$B119</f>
        <v>87</v>
      </c>
      <c r="EX1" t="s" s="144">
        <f>$B120</f>
        <v>87</v>
      </c>
      <c r="EY1" t="s" s="144">
        <f>$B121</f>
        <v>87</v>
      </c>
      <c r="EZ1" t="s" s="144">
        <f>$B122</f>
        <v>87</v>
      </c>
      <c r="FA1" t="s" s="144">
        <f>$B123</f>
        <v>87</v>
      </c>
      <c r="FB1" t="s" s="144">
        <f>$B124</f>
        <v>87</v>
      </c>
      <c r="FC1" t="s" s="144">
        <f>$B125</f>
        <v>87</v>
      </c>
      <c r="FD1" t="s" s="144">
        <f>$B126</f>
        <v>87</v>
      </c>
      <c r="FE1" t="s" s="144">
        <f>$B127</f>
        <v>87</v>
      </c>
      <c r="FF1" t="s" s="144">
        <f>$B128</f>
        <v>87</v>
      </c>
      <c r="FG1" t="s" s="144">
        <f>$B129</f>
        <v>87</v>
      </c>
      <c r="FH1" t="s" s="144">
        <f>$B130</f>
        <v>87</v>
      </c>
      <c r="FI1" t="s" s="144">
        <f>$B131</f>
        <v>87</v>
      </c>
      <c r="FJ1" t="s" s="144">
        <f>$B132</f>
        <v>87</v>
      </c>
      <c r="FK1" t="s" s="144">
        <f>$B133</f>
        <v>87</v>
      </c>
      <c r="FL1" t="s" s="144">
        <f>$B134</f>
        <v>87</v>
      </c>
      <c r="FM1" t="s" s="144">
        <f>$B135</f>
        <v>87</v>
      </c>
      <c r="FN1" t="s" s="144">
        <f>$B136</f>
        <v>87</v>
      </c>
      <c r="FO1" t="s" s="144">
        <f>$B137</f>
        <v>87</v>
      </c>
      <c r="FP1" t="s" s="144">
        <f>$B138</f>
        <v>87</v>
      </c>
      <c r="FQ1" t="s" s="144">
        <f>$B139</f>
        <v>87</v>
      </c>
      <c r="FR1" t="s" s="144">
        <f>$B140</f>
        <v>87</v>
      </c>
      <c r="FS1" t="s" s="144">
        <f>$B141</f>
        <v>87</v>
      </c>
      <c r="FT1" t="s" s="144">
        <f>$B142</f>
        <v>87</v>
      </c>
      <c r="FU1" t="s" s="144">
        <f>$B143</f>
        <v>87</v>
      </c>
      <c r="FV1" t="s" s="144">
        <f>$B144</f>
        <v>87</v>
      </c>
      <c r="FW1" t="s" s="144">
        <f>$B145</f>
        <v>87</v>
      </c>
      <c r="FX1" t="s" s="144">
        <f>$B146</f>
        <v>87</v>
      </c>
      <c r="FY1" t="s" s="144">
        <f>$B147</f>
        <v>87</v>
      </c>
      <c r="FZ1" t="s" s="144">
        <f>$B148</f>
        <v>87</v>
      </c>
      <c r="GA1" t="s" s="144">
        <f>$B149</f>
        <v>87</v>
      </c>
      <c r="GB1" t="s" s="144">
        <f>$B150</f>
        <v>87</v>
      </c>
      <c r="GC1" t="s" s="144">
        <f>$B151</f>
        <v>87</v>
      </c>
      <c r="GD1" t="s" s="144">
        <f>$B152</f>
        <v>87</v>
      </c>
      <c r="GE1" t="s" s="144">
        <f>$B153</f>
        <v>87</v>
      </c>
      <c r="GF1" t="s" s="144">
        <f>$B154</f>
        <v>87</v>
      </c>
      <c r="GG1" t="s" s="144">
        <f>$B155</f>
        <v>87</v>
      </c>
      <c r="GH1" t="s" s="144">
        <f>$B156</f>
        <v>87</v>
      </c>
      <c r="GI1" t="s" s="144">
        <f>$B157</f>
        <v>87</v>
      </c>
      <c r="GJ1" t="s" s="144">
        <f>$B158</f>
        <v>87</v>
      </c>
      <c r="GK1" t="s" s="144">
        <f>$B159</f>
        <v>87</v>
      </c>
      <c r="GL1" t="s" s="144">
        <f>$B160</f>
        <v>87</v>
      </c>
      <c r="GM1" t="s" s="144">
        <f>$B161</f>
        <v>87</v>
      </c>
      <c r="GN1" t="s" s="144">
        <f>$B162</f>
        <v>87</v>
      </c>
      <c r="GO1" t="s" s="144">
        <f>$B163</f>
        <v>87</v>
      </c>
      <c r="GP1" t="s" s="144">
        <f>$B164</f>
        <v>87</v>
      </c>
      <c r="GQ1" t="s" s="144">
        <f>$B165</f>
        <v>87</v>
      </c>
      <c r="GR1" t="s" s="144">
        <f>$B166</f>
        <v>87</v>
      </c>
      <c r="GS1" t="s" s="144">
        <f>$B167</f>
        <v>87</v>
      </c>
      <c r="GT1" t="s" s="144">
        <f>$B168</f>
        <v>87</v>
      </c>
      <c r="GU1" t="s" s="144">
        <f>$B169</f>
        <v>87</v>
      </c>
      <c r="GV1" t="s" s="144">
        <f>$B170</f>
        <v>87</v>
      </c>
      <c r="GW1" t="s" s="144">
        <f>$B171</f>
        <v>87</v>
      </c>
      <c r="GX1" t="s" s="144">
        <f>$B172</f>
        <v>87</v>
      </c>
      <c r="GY1" t="s" s="144">
        <f>$B173</f>
        <v>87</v>
      </c>
      <c r="GZ1" t="s" s="144">
        <f>$B174</f>
        <v>87</v>
      </c>
      <c r="HA1" t="s" s="144">
        <f>$B175</f>
        <v>87</v>
      </c>
      <c r="HB1" t="s" s="144">
        <f>$B176</f>
        <v>87</v>
      </c>
      <c r="HC1" t="s" s="144">
        <f>$B177</f>
        <v>87</v>
      </c>
      <c r="HD1" t="s" s="144">
        <f>$B178</f>
        <v>87</v>
      </c>
      <c r="HE1" t="s" s="144">
        <f>$B179</f>
        <v>87</v>
      </c>
      <c r="HF1" t="s" s="144">
        <f>$B180</f>
        <v>87</v>
      </c>
      <c r="HG1" t="s" s="144">
        <f>$B181</f>
        <v>87</v>
      </c>
      <c r="HH1" t="s" s="144">
        <f>$B182</f>
        <v>87</v>
      </c>
      <c r="HI1" t="s" s="144">
        <f>$B183</f>
        <v>87</v>
      </c>
      <c r="HJ1" t="s" s="144">
        <f>$B184</f>
        <v>87</v>
      </c>
      <c r="HK1" t="s" s="144">
        <f>$B185</f>
        <v>87</v>
      </c>
      <c r="HL1" t="s" s="144">
        <f>$B186</f>
        <v>87</v>
      </c>
      <c r="HM1" t="s" s="144">
        <f>$B187</f>
        <v>87</v>
      </c>
      <c r="HN1" t="s" s="144">
        <f>$B188</f>
        <v>87</v>
      </c>
      <c r="HO1" t="s" s="144">
        <f>$B189</f>
        <v>87</v>
      </c>
      <c r="HP1" t="s" s="144">
        <f>$B190</f>
        <v>87</v>
      </c>
      <c r="HQ1" t="s" s="144">
        <f>$B191</f>
        <v>87</v>
      </c>
      <c r="HR1" t="s" s="144">
        <f>$B192</f>
        <v>87</v>
      </c>
      <c r="HS1" t="s" s="144">
        <f>$B193</f>
        <v>87</v>
      </c>
      <c r="HT1" t="s" s="144">
        <f>$B194</f>
        <v>87</v>
      </c>
      <c r="HU1" t="s" s="144">
        <f>$B195</f>
        <v>87</v>
      </c>
      <c r="HV1" t="s" s="144">
        <f>$B196</f>
        <v>87</v>
      </c>
      <c r="HW1" t="s" s="144">
        <f>$B197</f>
        <v>87</v>
      </c>
      <c r="HX1" t="s" s="144">
        <f>$B198</f>
        <v>87</v>
      </c>
      <c r="HY1" t="s" s="144">
        <f>$B199</f>
        <v>87</v>
      </c>
      <c r="HZ1" t="s" s="144">
        <f>$B200</f>
        <v>87</v>
      </c>
      <c r="IA1" t="s" s="144">
        <f>$B201</f>
        <v>87</v>
      </c>
      <c r="IB1" t="s" s="144">
        <f>$B202</f>
        <v>87</v>
      </c>
      <c r="IC1" t="s" s="144">
        <f>$B203</f>
        <v>87</v>
      </c>
      <c r="ID1" t="s" s="144">
        <f>$B204</f>
        <v>87</v>
      </c>
      <c r="IE1" t="s" s="144">
        <f>$B205</f>
        <v>87</v>
      </c>
      <c r="IF1" t="s" s="144">
        <f>$B206</f>
        <v>87</v>
      </c>
      <c r="IG1" t="s" s="144">
        <f>$B207</f>
        <v>87</v>
      </c>
      <c r="IH1" t="s" s="144">
        <f>$B208</f>
        <v>87</v>
      </c>
      <c r="II1" t="s" s="144">
        <f>$B209</f>
        <v>87</v>
      </c>
      <c r="IJ1" t="s" s="144">
        <f>$B210</f>
        <v>87</v>
      </c>
      <c r="IK1" t="s" s="144">
        <f>$B211</f>
        <v>87</v>
      </c>
      <c r="IL1" t="s" s="144">
        <f>$B212</f>
        <v>87</v>
      </c>
      <c r="IM1" t="s" s="144">
        <f>$B213</f>
        <v>87</v>
      </c>
      <c r="IN1" t="s" s="144">
        <f>$B214</f>
        <v>87</v>
      </c>
      <c r="IO1" t="s" s="144">
        <f>$B215</f>
        <v>87</v>
      </c>
      <c r="IP1" t="s" s="144">
        <f>$B216</f>
        <v>87</v>
      </c>
      <c r="IQ1" t="s" s="144">
        <f>$B217</f>
        <v>87</v>
      </c>
      <c r="IR1" t="s" s="144">
        <f>$B218</f>
        <v>87</v>
      </c>
      <c r="IS1" t="s" s="144">
        <f>$B219</f>
        <v>87</v>
      </c>
      <c r="IT1" t="s" s="144">
        <f>$B220</f>
        <v>87</v>
      </c>
      <c r="IU1" t="s" s="145">
        <f>$B221</f>
        <v>87</v>
      </c>
    </row>
    <row r="2" s="146" customFormat="1" ht="15.2" customHeight="1">
      <c r="B2" t="s" s="147">
        <v>88</v>
      </c>
      <c r="C2" t="s" s="148">
        <v>89</v>
      </c>
      <c r="D2" t="s" s="148">
        <v>90</v>
      </c>
      <c r="E2" t="s" s="148">
        <v>91</v>
      </c>
      <c r="F2" t="s" s="148">
        <v>92</v>
      </c>
      <c r="G2" t="s" s="148">
        <v>93</v>
      </c>
      <c r="H2" t="s" s="148">
        <v>94</v>
      </c>
      <c r="I2" t="s" s="148">
        <v>95</v>
      </c>
      <c r="J2" t="s" s="148">
        <v>96</v>
      </c>
      <c r="K2" t="s" s="148">
        <v>97</v>
      </c>
      <c r="L2" t="s" s="148">
        <v>98</v>
      </c>
      <c r="M2" t="s" s="148">
        <v>99</v>
      </c>
      <c r="N2" t="s" s="148">
        <v>100</v>
      </c>
      <c r="O2" t="s" s="148">
        <v>101</v>
      </c>
      <c r="P2" t="s" s="148">
        <v>102</v>
      </c>
      <c r="Q2" t="s" s="148">
        <v>103</v>
      </c>
      <c r="R2" t="s" s="148">
        <v>104</v>
      </c>
      <c r="S2" t="s" s="148">
        <v>105</v>
      </c>
      <c r="T2" t="s" s="148">
        <v>106</v>
      </c>
      <c r="U2" t="s" s="148">
        <v>107</v>
      </c>
      <c r="V2" t="s" s="148">
        <v>108</v>
      </c>
      <c r="W2" t="s" s="148">
        <v>109</v>
      </c>
      <c r="X2" t="s" s="148">
        <v>110</v>
      </c>
      <c r="Y2" t="s" s="148">
        <v>111</v>
      </c>
      <c r="Z2" t="s" s="148">
        <v>112</v>
      </c>
      <c r="AA2" t="s" s="148">
        <v>113</v>
      </c>
      <c r="AB2" t="s" s="148">
        <v>114</v>
      </c>
      <c r="AC2" t="s" s="148">
        <v>115</v>
      </c>
      <c r="AD2" t="s" s="148">
        <v>116</v>
      </c>
      <c r="AE2" t="s" s="148">
        <v>117</v>
      </c>
      <c r="AF2" t="s" s="148">
        <v>118</v>
      </c>
      <c r="AG2" t="s" s="148">
        <v>119</v>
      </c>
      <c r="AH2" t="s" s="148">
        <v>120</v>
      </c>
      <c r="AJ2" t="s" s="149">
        <v>89</v>
      </c>
      <c r="AK2" t="s" s="150">
        <v>121</v>
      </c>
      <c r="AL2" t="s" s="150">
        <v>121</v>
      </c>
      <c r="AM2" t="s" s="150">
        <v>121</v>
      </c>
      <c r="AN2" t="s" s="150">
        <v>121</v>
      </c>
      <c r="AO2" t="s" s="150">
        <v>121</v>
      </c>
      <c r="AP2" t="s" s="150">
        <v>121</v>
      </c>
      <c r="AQ2" t="s" s="150">
        <v>121</v>
      </c>
      <c r="AR2" t="s" s="150">
        <v>121</v>
      </c>
      <c r="AS2" t="s" s="150">
        <v>121</v>
      </c>
      <c r="AT2" t="s" s="150">
        <v>121</v>
      </c>
      <c r="AU2" t="s" s="150">
        <v>121</v>
      </c>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c r="CT2" s="151"/>
      <c r="CU2" s="151"/>
      <c r="CV2" s="151"/>
      <c r="CW2" s="151"/>
      <c r="CX2" s="151"/>
      <c r="CY2" s="151"/>
      <c r="CZ2" s="151"/>
      <c r="DA2" s="151"/>
      <c r="DB2" s="151"/>
      <c r="DC2" s="151"/>
      <c r="DD2" s="151"/>
      <c r="DE2" s="151"/>
      <c r="DF2" s="151"/>
      <c r="DG2" s="151"/>
      <c r="DH2" s="151"/>
      <c r="DI2" s="151"/>
      <c r="DJ2" s="151"/>
      <c r="DK2" s="151"/>
      <c r="DL2" s="151"/>
      <c r="DM2" s="151"/>
      <c r="DN2" s="151"/>
      <c r="DO2" s="151"/>
      <c r="DP2" s="151"/>
      <c r="DQ2" s="151"/>
      <c r="DR2" s="151"/>
      <c r="DS2" s="151"/>
      <c r="DT2" s="151"/>
      <c r="DU2" s="151"/>
      <c r="DV2" s="151"/>
      <c r="DW2" s="151"/>
      <c r="DX2" s="151"/>
      <c r="DY2" s="151"/>
      <c r="DZ2" s="151"/>
      <c r="EA2" s="151"/>
      <c r="EB2" s="151"/>
      <c r="EC2" s="151"/>
      <c r="ED2" s="151"/>
      <c r="EE2" s="151"/>
      <c r="EF2" s="151"/>
      <c r="EG2" s="151"/>
      <c r="EH2" s="151"/>
      <c r="EI2" s="151"/>
      <c r="EJ2" s="151"/>
      <c r="EK2" s="151"/>
      <c r="EL2" s="151"/>
      <c r="EM2" s="151"/>
      <c r="EN2" s="151"/>
      <c r="EO2" s="151"/>
      <c r="EP2" s="151"/>
      <c r="EQ2" s="151"/>
      <c r="ER2" s="151"/>
      <c r="ES2" s="151"/>
      <c r="ET2" s="151"/>
      <c r="EU2" s="151"/>
      <c r="EV2" s="151"/>
      <c r="EW2" s="151"/>
      <c r="EX2" s="151"/>
      <c r="EY2" s="151"/>
      <c r="EZ2" s="151"/>
      <c r="FA2" s="151"/>
      <c r="FB2" s="151"/>
      <c r="FC2" s="151"/>
      <c r="FD2" s="151"/>
      <c r="FE2" s="151"/>
      <c r="FF2" s="151"/>
      <c r="FG2" s="151"/>
      <c r="FH2" s="151"/>
      <c r="FI2" s="151"/>
      <c r="FJ2" s="151"/>
      <c r="FK2" s="151"/>
      <c r="FL2" s="151"/>
      <c r="FM2" s="151"/>
      <c r="FN2" s="151"/>
      <c r="FO2" s="151"/>
      <c r="FP2" s="151"/>
      <c r="FQ2" s="151"/>
      <c r="FR2" s="151"/>
      <c r="FS2" s="151"/>
      <c r="FT2" s="151"/>
      <c r="FU2" s="151"/>
      <c r="FV2" s="151"/>
      <c r="FW2" s="151"/>
      <c r="FX2" s="151"/>
      <c r="FY2" s="151"/>
      <c r="FZ2" s="151"/>
      <c r="GA2" s="151"/>
      <c r="GB2" s="151"/>
      <c r="GC2" s="151"/>
      <c r="GD2" s="151"/>
      <c r="GE2" s="151"/>
      <c r="GF2" s="151"/>
      <c r="GG2" s="151"/>
      <c r="GH2" s="151"/>
      <c r="GI2" s="151"/>
      <c r="GJ2" s="151"/>
      <c r="GK2" s="151"/>
      <c r="GL2" s="151"/>
      <c r="GM2" s="151"/>
      <c r="GN2" s="151"/>
      <c r="GO2" s="151"/>
      <c r="GP2" s="151"/>
      <c r="GQ2" s="151"/>
      <c r="GR2" s="151"/>
      <c r="GS2" s="151"/>
      <c r="GT2" s="151"/>
      <c r="GU2" s="151"/>
      <c r="GV2" s="151"/>
      <c r="GW2" s="151"/>
      <c r="GX2" s="151"/>
      <c r="GY2" s="151"/>
      <c r="GZ2" s="151"/>
      <c r="HA2" s="151"/>
      <c r="HB2" s="151"/>
      <c r="HC2" s="151"/>
      <c r="HD2" s="151"/>
      <c r="HE2" s="151"/>
      <c r="HF2" s="151"/>
      <c r="HG2" s="151"/>
      <c r="HH2" s="151"/>
      <c r="HI2" s="151"/>
      <c r="HJ2" s="151"/>
      <c r="HK2" s="151"/>
      <c r="HL2" s="151"/>
      <c r="HM2" s="151"/>
      <c r="HN2" s="151"/>
      <c r="HO2" s="151"/>
      <c r="HP2" s="151"/>
      <c r="HQ2" s="151"/>
      <c r="HR2" s="151"/>
      <c r="HS2" s="151"/>
      <c r="HT2" s="151"/>
      <c r="HU2" s="151"/>
      <c r="HV2" s="151"/>
      <c r="HW2" s="151"/>
      <c r="HX2" s="151"/>
      <c r="HY2" s="151"/>
      <c r="HZ2" s="151"/>
      <c r="IA2" s="151"/>
      <c r="IB2" s="151"/>
      <c r="IC2" s="151"/>
      <c r="ID2" s="151"/>
      <c r="IE2" s="151"/>
      <c r="IF2" s="151"/>
      <c r="IG2" s="151"/>
      <c r="IH2" s="151"/>
      <c r="II2" s="151"/>
      <c r="IJ2" s="151"/>
      <c r="IK2" s="151"/>
      <c r="IL2" s="151"/>
      <c r="IM2" s="151"/>
      <c r="IN2" s="151"/>
      <c r="IO2" s="151"/>
      <c r="IP2" s="151"/>
      <c r="IQ2" s="151"/>
      <c r="IR2" s="151"/>
      <c r="IS2" s="151"/>
      <c r="IT2" s="151"/>
      <c r="IU2" s="152"/>
    </row>
    <row r="3" s="141" customFormat="1" ht="15.2" customHeight="1">
      <c r="B3" t="s" s="153">
        <f>IF(INDEX(C3:AH3,1,'Tarifas Eléctricas'!$E$38)=0," ",INDEX(C3:AH3,1,'Tarifas Eléctricas'!$E$38))</f>
        <v>122</v>
      </c>
      <c r="C3" t="s" s="154">
        <v>123</v>
      </c>
      <c r="D3" t="s" s="154">
        <v>124</v>
      </c>
      <c r="E3" t="s" s="154">
        <v>125</v>
      </c>
      <c r="F3" t="s" s="154">
        <v>126</v>
      </c>
      <c r="G3" t="s" s="154">
        <v>127</v>
      </c>
      <c r="H3" t="s" s="154">
        <v>128</v>
      </c>
      <c r="I3" t="s" s="154">
        <v>129</v>
      </c>
      <c r="J3" t="s" s="154">
        <v>130</v>
      </c>
      <c r="K3" t="s" s="154">
        <v>131</v>
      </c>
      <c r="L3" t="s" s="154">
        <v>122</v>
      </c>
      <c r="M3" t="s" s="154">
        <v>127</v>
      </c>
      <c r="N3" t="s" s="154">
        <v>132</v>
      </c>
      <c r="O3" t="s" s="154">
        <v>133</v>
      </c>
      <c r="P3" t="s" s="154">
        <v>134</v>
      </c>
      <c r="Q3" t="s" s="154">
        <v>135</v>
      </c>
      <c r="R3" t="s" s="154">
        <v>136</v>
      </c>
      <c r="S3" t="s" s="154">
        <v>137</v>
      </c>
      <c r="T3" t="s" s="154">
        <v>138</v>
      </c>
      <c r="U3" t="s" s="154">
        <v>127</v>
      </c>
      <c r="V3" t="s" s="154">
        <v>139</v>
      </c>
      <c r="W3" t="s" s="154">
        <v>140</v>
      </c>
      <c r="X3" t="s" s="154">
        <v>141</v>
      </c>
      <c r="Y3" t="s" s="154">
        <v>142</v>
      </c>
      <c r="Z3" t="s" s="154">
        <v>143</v>
      </c>
      <c r="AA3" t="s" s="154">
        <v>144</v>
      </c>
      <c r="AB3" t="s" s="154">
        <v>145</v>
      </c>
      <c r="AC3" t="s" s="154">
        <v>146</v>
      </c>
      <c r="AD3" t="s" s="154">
        <v>127</v>
      </c>
      <c r="AE3" t="s" s="154">
        <v>147</v>
      </c>
      <c r="AF3" t="s" s="154">
        <v>140</v>
      </c>
      <c r="AG3" t="s" s="154">
        <v>148</v>
      </c>
      <c r="AH3" t="s" s="154">
        <v>149</v>
      </c>
      <c r="AJ3" t="s" s="155">
        <v>90</v>
      </c>
      <c r="AK3" t="s" s="156">
        <v>121</v>
      </c>
      <c r="AL3" t="s" s="150">
        <v>150</v>
      </c>
      <c r="AM3" t="s" s="156">
        <v>151</v>
      </c>
      <c r="AN3" t="s" s="150">
        <v>121</v>
      </c>
      <c r="AO3" t="s" s="150">
        <v>121</v>
      </c>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c r="EE3" s="151"/>
      <c r="EF3" s="151"/>
      <c r="EG3" s="151"/>
      <c r="EH3" s="151"/>
      <c r="EI3" s="151"/>
      <c r="EJ3" s="151"/>
      <c r="EK3" s="151"/>
      <c r="EL3" s="151"/>
      <c r="EM3" s="151"/>
      <c r="EN3" s="151"/>
      <c r="EO3" s="151"/>
      <c r="EP3" s="151"/>
      <c r="EQ3" s="151"/>
      <c r="ER3" s="151"/>
      <c r="ES3" s="151"/>
      <c r="ET3" s="151"/>
      <c r="EU3" s="151"/>
      <c r="EV3" s="151"/>
      <c r="EW3" s="151"/>
      <c r="EX3" s="151"/>
      <c r="EY3" s="151"/>
      <c r="EZ3" s="151"/>
      <c r="FA3" s="151"/>
      <c r="FB3" s="151"/>
      <c r="FC3" s="151"/>
      <c r="FD3" s="151"/>
      <c r="FE3" s="151"/>
      <c r="FF3" s="151"/>
      <c r="FG3" s="151"/>
      <c r="FH3" s="151"/>
      <c r="FI3" s="151"/>
      <c r="FJ3" s="151"/>
      <c r="FK3" s="151"/>
      <c r="FL3" s="151"/>
      <c r="FM3" s="151"/>
      <c r="FN3" s="151"/>
      <c r="FO3" s="151"/>
      <c r="FP3" s="151"/>
      <c r="FQ3" s="151"/>
      <c r="FR3" s="151"/>
      <c r="FS3" s="151"/>
      <c r="FT3" s="151"/>
      <c r="FU3" s="151"/>
      <c r="FV3" s="151"/>
      <c r="FW3" s="151"/>
      <c r="FX3" s="151"/>
      <c r="FY3" s="151"/>
      <c r="FZ3" s="151"/>
      <c r="GA3" s="151"/>
      <c r="GB3" s="151"/>
      <c r="GC3" s="151"/>
      <c r="GD3" s="151"/>
      <c r="GE3" s="151"/>
      <c r="GF3" s="151"/>
      <c r="GG3" s="151"/>
      <c r="GH3" s="151"/>
      <c r="GI3" s="151"/>
      <c r="GJ3" s="151"/>
      <c r="GK3" s="151"/>
      <c r="GL3" s="151"/>
      <c r="GM3" s="151"/>
      <c r="GN3" s="151"/>
      <c r="GO3" s="151"/>
      <c r="GP3" s="151"/>
      <c r="GQ3" s="151"/>
      <c r="GR3" s="151"/>
      <c r="GS3" s="151"/>
      <c r="GT3" s="151"/>
      <c r="GU3" s="151"/>
      <c r="GV3" s="151"/>
      <c r="GW3" s="151"/>
      <c r="GX3" s="151"/>
      <c r="GY3" s="151"/>
      <c r="GZ3" s="151"/>
      <c r="HA3" s="151"/>
      <c r="HB3" s="151"/>
      <c r="HC3" s="151"/>
      <c r="HD3" s="151"/>
      <c r="HE3" s="151"/>
      <c r="HF3" s="151"/>
      <c r="HG3" s="151"/>
      <c r="HH3" s="151"/>
      <c r="HI3" s="151"/>
      <c r="HJ3" s="151"/>
      <c r="HK3" s="151"/>
      <c r="HL3" s="151"/>
      <c r="HM3" s="151"/>
      <c r="HN3" s="151"/>
      <c r="HO3" s="151"/>
      <c r="HP3" s="151"/>
      <c r="HQ3" s="151"/>
      <c r="HR3" s="151"/>
      <c r="HS3" s="151"/>
      <c r="HT3" s="151"/>
      <c r="HU3" s="151"/>
      <c r="HV3" s="151"/>
      <c r="HW3" s="151"/>
      <c r="HX3" s="151"/>
      <c r="HY3" s="151"/>
      <c r="HZ3" s="151"/>
      <c r="IA3" s="151"/>
      <c r="IB3" s="151"/>
      <c r="IC3" s="151"/>
      <c r="ID3" s="151"/>
      <c r="IE3" s="151"/>
      <c r="IF3" s="151"/>
      <c r="IG3" s="151"/>
      <c r="IH3" s="151"/>
      <c r="II3" s="151"/>
      <c r="IJ3" s="151"/>
      <c r="IK3" s="151"/>
      <c r="IL3" s="151"/>
      <c r="IM3" s="151"/>
      <c r="IN3" s="151"/>
      <c r="IO3" s="151"/>
      <c r="IP3" s="151"/>
      <c r="IQ3" s="151"/>
      <c r="IR3" s="151"/>
      <c r="IS3" s="151"/>
      <c r="IT3" s="151"/>
      <c r="IU3" s="152"/>
    </row>
    <row r="4" s="141" customFormat="1" ht="15.2" customHeight="1">
      <c r="B4" t="s" s="153">
        <f>IF(INDEX(C4:AH4,1,'Tarifas Eléctricas'!$E$38)=0," ",INDEX(C4:AH4,1,'Tarifas Eléctricas'!$E$38))</f>
        <v>152</v>
      </c>
      <c r="C4" t="s" s="154">
        <v>153</v>
      </c>
      <c r="D4" t="s" s="154">
        <v>154</v>
      </c>
      <c r="E4" t="s" s="154">
        <v>155</v>
      </c>
      <c r="F4" t="s" s="154">
        <v>156</v>
      </c>
      <c r="G4" t="s" s="154">
        <v>157</v>
      </c>
      <c r="H4" t="s" s="154">
        <v>158</v>
      </c>
      <c r="I4" t="s" s="154">
        <v>159</v>
      </c>
      <c r="J4" t="s" s="154">
        <v>160</v>
      </c>
      <c r="K4" t="s" s="154">
        <v>161</v>
      </c>
      <c r="L4" t="s" s="154">
        <v>152</v>
      </c>
      <c r="M4" t="s" s="154">
        <v>162</v>
      </c>
      <c r="N4" t="s" s="154">
        <v>163</v>
      </c>
      <c r="O4" t="s" s="154">
        <v>164</v>
      </c>
      <c r="P4" t="s" s="154">
        <v>165</v>
      </c>
      <c r="Q4" t="s" s="154">
        <v>166</v>
      </c>
      <c r="R4" t="s" s="154">
        <v>167</v>
      </c>
      <c r="S4" t="s" s="154">
        <v>168</v>
      </c>
      <c r="T4" t="s" s="154">
        <v>169</v>
      </c>
      <c r="U4" t="s" s="154">
        <v>170</v>
      </c>
      <c r="V4" t="s" s="154">
        <v>171</v>
      </c>
      <c r="W4" t="s" s="154">
        <v>172</v>
      </c>
      <c r="X4" t="s" s="154">
        <v>173</v>
      </c>
      <c r="Y4" t="s" s="154">
        <v>174</v>
      </c>
      <c r="Z4" t="s" s="154">
        <v>175</v>
      </c>
      <c r="AA4" t="s" s="154">
        <v>176</v>
      </c>
      <c r="AB4" t="s" s="154">
        <v>177</v>
      </c>
      <c r="AC4" t="s" s="154">
        <v>178</v>
      </c>
      <c r="AD4" t="s" s="154">
        <v>160</v>
      </c>
      <c r="AE4" t="s" s="154">
        <v>179</v>
      </c>
      <c r="AF4" t="s" s="154">
        <v>133</v>
      </c>
      <c r="AG4" t="s" s="154">
        <v>180</v>
      </c>
      <c r="AH4" t="s" s="154">
        <v>181</v>
      </c>
      <c r="AJ4" t="s" s="155">
        <v>91</v>
      </c>
      <c r="AK4" t="s" s="156">
        <v>182</v>
      </c>
      <c r="AL4" t="s" s="156">
        <v>183</v>
      </c>
      <c r="AM4" t="s" s="156">
        <v>184</v>
      </c>
      <c r="AN4" t="s" s="150">
        <v>185</v>
      </c>
      <c r="AO4" t="s" s="150">
        <v>184</v>
      </c>
      <c r="AP4" s="151"/>
      <c r="AQ4" s="151"/>
      <c r="AR4" s="151"/>
      <c r="AS4" s="151"/>
      <c r="AT4" s="151"/>
      <c r="AU4" s="151"/>
      <c r="AV4" s="151"/>
      <c r="AW4" s="151"/>
      <c r="AX4" s="151"/>
      <c r="AY4" s="151"/>
      <c r="AZ4" s="151"/>
      <c r="BA4" s="151"/>
      <c r="BB4" s="151"/>
      <c r="BC4" s="151"/>
      <c r="BD4" s="151"/>
      <c r="BE4" s="151"/>
      <c r="BF4" s="151"/>
      <c r="BG4" s="151"/>
      <c r="BH4" s="151"/>
      <c r="BI4" s="151"/>
      <c r="BJ4" s="151"/>
      <c r="BK4" s="151"/>
      <c r="BL4" s="151"/>
      <c r="BM4" s="151"/>
      <c r="BN4" s="151"/>
      <c r="BO4" s="151"/>
      <c r="BP4" s="151"/>
      <c r="BQ4" s="151"/>
      <c r="BR4" s="151"/>
      <c r="BS4" s="151"/>
      <c r="BT4" s="151"/>
      <c r="BU4" s="151"/>
      <c r="BV4" s="151"/>
      <c r="BW4" s="151"/>
      <c r="BX4" s="151"/>
      <c r="BY4" s="151"/>
      <c r="BZ4" s="151"/>
      <c r="CA4" s="151"/>
      <c r="CB4" s="151"/>
      <c r="CC4" s="151"/>
      <c r="CD4" s="151"/>
      <c r="CE4" s="151"/>
      <c r="CF4" s="151"/>
      <c r="CG4" s="151"/>
      <c r="CH4" s="151"/>
      <c r="CI4" s="151"/>
      <c r="CJ4" s="151"/>
      <c r="CK4" s="151"/>
      <c r="CL4" s="151"/>
      <c r="CM4" s="151"/>
      <c r="CN4" s="151"/>
      <c r="CO4" s="151"/>
      <c r="CP4" s="151"/>
      <c r="CQ4" s="151"/>
      <c r="CR4" s="151"/>
      <c r="CS4" s="151"/>
      <c r="CT4" s="151"/>
      <c r="CU4" s="151"/>
      <c r="CV4" s="151"/>
      <c r="CW4" s="151"/>
      <c r="CX4" s="151"/>
      <c r="CY4" s="151"/>
      <c r="CZ4" s="151"/>
      <c r="DA4" s="151"/>
      <c r="DB4" s="151"/>
      <c r="DC4" s="151"/>
      <c r="DD4" s="151"/>
      <c r="DE4" s="151"/>
      <c r="DF4" s="151"/>
      <c r="DG4" s="151"/>
      <c r="DH4" s="151"/>
      <c r="DI4" s="151"/>
      <c r="DJ4" s="151"/>
      <c r="DK4" s="151"/>
      <c r="DL4" s="151"/>
      <c r="DM4" s="151"/>
      <c r="DN4" s="151"/>
      <c r="DO4" s="151"/>
      <c r="DP4" s="151"/>
      <c r="DQ4" s="151"/>
      <c r="DR4" s="151"/>
      <c r="DS4" s="151"/>
      <c r="DT4" s="151"/>
      <c r="DU4" s="151"/>
      <c r="DV4" s="151"/>
      <c r="DW4" s="151"/>
      <c r="DX4" s="151"/>
      <c r="DY4" s="151"/>
      <c r="DZ4" s="151"/>
      <c r="EA4" s="151"/>
      <c r="EB4" s="151"/>
      <c r="EC4" s="151"/>
      <c r="ED4" s="151"/>
      <c r="EE4" s="151"/>
      <c r="EF4" s="151"/>
      <c r="EG4" s="151"/>
      <c r="EH4" s="151"/>
      <c r="EI4" s="151"/>
      <c r="EJ4" s="151"/>
      <c r="EK4" s="151"/>
      <c r="EL4" s="151"/>
      <c r="EM4" s="151"/>
      <c r="EN4" s="151"/>
      <c r="EO4" s="151"/>
      <c r="EP4" s="151"/>
      <c r="EQ4" s="151"/>
      <c r="ER4" s="151"/>
      <c r="ES4" s="151"/>
      <c r="ET4" s="151"/>
      <c r="EU4" s="151"/>
      <c r="EV4" s="151"/>
      <c r="EW4" s="151"/>
      <c r="EX4" s="151"/>
      <c r="EY4" s="151"/>
      <c r="EZ4" s="151"/>
      <c r="FA4" s="151"/>
      <c r="FB4" s="151"/>
      <c r="FC4" s="151"/>
      <c r="FD4" s="151"/>
      <c r="FE4" s="151"/>
      <c r="FF4" s="151"/>
      <c r="FG4" s="151"/>
      <c r="FH4" s="151"/>
      <c r="FI4" s="151"/>
      <c r="FJ4" s="151"/>
      <c r="FK4" s="151"/>
      <c r="FL4" s="151"/>
      <c r="FM4" s="151"/>
      <c r="FN4" s="151"/>
      <c r="FO4" s="151"/>
      <c r="FP4" s="151"/>
      <c r="FQ4" s="151"/>
      <c r="FR4" s="151"/>
      <c r="FS4" s="151"/>
      <c r="FT4" s="151"/>
      <c r="FU4" s="151"/>
      <c r="FV4" s="151"/>
      <c r="FW4" s="151"/>
      <c r="FX4" s="151"/>
      <c r="FY4" s="151"/>
      <c r="FZ4" s="151"/>
      <c r="GA4" s="151"/>
      <c r="GB4" s="151"/>
      <c r="GC4" s="151"/>
      <c r="GD4" s="151"/>
      <c r="GE4" s="151"/>
      <c r="GF4" s="151"/>
      <c r="GG4" s="151"/>
      <c r="GH4" s="151"/>
      <c r="GI4" s="151"/>
      <c r="GJ4" s="151"/>
      <c r="GK4" s="151"/>
      <c r="GL4" s="151"/>
      <c r="GM4" s="151"/>
      <c r="GN4" s="151"/>
      <c r="GO4" s="151"/>
      <c r="GP4" s="151"/>
      <c r="GQ4" s="151"/>
      <c r="GR4" s="151"/>
      <c r="GS4" s="151"/>
      <c r="GT4" s="151"/>
      <c r="GU4" s="151"/>
      <c r="GV4" s="151"/>
      <c r="GW4" s="151"/>
      <c r="GX4" s="151"/>
      <c r="GY4" s="151"/>
      <c r="GZ4" s="151"/>
      <c r="HA4" s="151"/>
      <c r="HB4" s="151"/>
      <c r="HC4" s="151"/>
      <c r="HD4" s="151"/>
      <c r="HE4" s="151"/>
      <c r="HF4" s="151"/>
      <c r="HG4" s="151"/>
      <c r="HH4" s="151"/>
      <c r="HI4" s="151"/>
      <c r="HJ4" s="151"/>
      <c r="HK4" s="151"/>
      <c r="HL4" s="151"/>
      <c r="HM4" s="151"/>
      <c r="HN4" s="151"/>
      <c r="HO4" s="151"/>
      <c r="HP4" s="151"/>
      <c r="HQ4" s="151"/>
      <c r="HR4" s="151"/>
      <c r="HS4" s="151"/>
      <c r="HT4" s="151"/>
      <c r="HU4" s="151"/>
      <c r="HV4" s="151"/>
      <c r="HW4" s="151"/>
      <c r="HX4" s="151"/>
      <c r="HY4" s="151"/>
      <c r="HZ4" s="151"/>
      <c r="IA4" s="151"/>
      <c r="IB4" s="151"/>
      <c r="IC4" s="151"/>
      <c r="ID4" s="151"/>
      <c r="IE4" s="151"/>
      <c r="IF4" s="151"/>
      <c r="IG4" s="151"/>
      <c r="IH4" s="151"/>
      <c r="II4" s="151"/>
      <c r="IJ4" s="151"/>
      <c r="IK4" s="151"/>
      <c r="IL4" s="151"/>
      <c r="IM4" s="151"/>
      <c r="IN4" s="151"/>
      <c r="IO4" s="151"/>
      <c r="IP4" s="151"/>
      <c r="IQ4" s="151"/>
      <c r="IR4" s="151"/>
      <c r="IS4" s="151"/>
      <c r="IT4" s="151"/>
      <c r="IU4" s="152"/>
    </row>
    <row r="5" s="141" customFormat="1" ht="15.2" customHeight="1">
      <c r="B5" t="s" s="153">
        <f>IF(INDEX(C5:AH5,1,'Tarifas Eléctricas'!$E$38)=0," ",INDEX(C5:AH5,1,'Tarifas Eléctricas'!$E$38))</f>
        <v>186</v>
      </c>
      <c r="C5" t="s" s="154">
        <v>187</v>
      </c>
      <c r="D5" t="s" s="154">
        <v>188</v>
      </c>
      <c r="E5" t="s" s="154">
        <v>189</v>
      </c>
      <c r="F5" t="s" s="154">
        <v>190</v>
      </c>
      <c r="G5" t="s" s="154">
        <v>191</v>
      </c>
      <c r="H5" t="s" s="154">
        <v>192</v>
      </c>
      <c r="I5" t="s" s="154">
        <v>193</v>
      </c>
      <c r="J5" t="s" s="154">
        <v>191</v>
      </c>
      <c r="K5" t="s" s="154">
        <v>194</v>
      </c>
      <c r="L5" t="s" s="154">
        <v>186</v>
      </c>
      <c r="M5" t="s" s="154">
        <v>195</v>
      </c>
      <c r="N5" t="s" s="154">
        <v>196</v>
      </c>
      <c r="O5" t="s" s="154">
        <v>197</v>
      </c>
      <c r="P5" t="s" s="154">
        <v>198</v>
      </c>
      <c r="Q5" t="s" s="154">
        <v>199</v>
      </c>
      <c r="R5" t="s" s="154">
        <v>200</v>
      </c>
      <c r="S5" t="s" s="154">
        <v>201</v>
      </c>
      <c r="T5" t="s" s="154">
        <v>202</v>
      </c>
      <c r="U5" t="s" s="154">
        <v>203</v>
      </c>
      <c r="V5" t="s" s="154">
        <v>204</v>
      </c>
      <c r="W5" t="s" s="154">
        <v>133</v>
      </c>
      <c r="X5" t="s" s="154">
        <v>205</v>
      </c>
      <c r="Y5" t="s" s="154">
        <v>206</v>
      </c>
      <c r="Z5" t="s" s="154">
        <v>207</v>
      </c>
      <c r="AA5" t="s" s="154">
        <v>208</v>
      </c>
      <c r="AB5" t="s" s="154">
        <v>209</v>
      </c>
      <c r="AC5" t="s" s="154">
        <v>210</v>
      </c>
      <c r="AD5" t="s" s="154">
        <v>211</v>
      </c>
      <c r="AE5" t="s" s="154">
        <v>212</v>
      </c>
      <c r="AF5" t="s" s="154">
        <v>213</v>
      </c>
      <c r="AG5" t="s" s="154">
        <v>214</v>
      </c>
      <c r="AH5" t="s" s="154">
        <v>215</v>
      </c>
      <c r="AJ5" t="s" s="155">
        <v>92</v>
      </c>
      <c r="AK5" t="s" s="150">
        <v>185</v>
      </c>
      <c r="AL5" t="s" s="150">
        <v>185</v>
      </c>
      <c r="AM5" t="s" s="150">
        <v>185</v>
      </c>
      <c r="AN5" t="s" s="150">
        <v>185</v>
      </c>
      <c r="AO5" t="s" s="150">
        <v>185</v>
      </c>
      <c r="AP5" t="s" s="150">
        <v>185</v>
      </c>
      <c r="AQ5" t="s" s="150">
        <v>185</v>
      </c>
      <c r="AR5" t="s" s="150">
        <v>185</v>
      </c>
      <c r="AS5" t="s" s="150">
        <v>185</v>
      </c>
      <c r="AT5" t="s" s="150">
        <v>185</v>
      </c>
      <c r="AU5" t="s" s="150">
        <v>185</v>
      </c>
      <c r="AV5" s="151"/>
      <c r="AW5" s="151"/>
      <c r="AX5" s="151"/>
      <c r="AY5" s="151"/>
      <c r="AZ5" s="151"/>
      <c r="BA5" s="151"/>
      <c r="BB5" s="151"/>
      <c r="BC5" s="151"/>
      <c r="BD5" s="151"/>
      <c r="BE5" s="151"/>
      <c r="BF5" s="151"/>
      <c r="BG5" s="151"/>
      <c r="BH5" s="151"/>
      <c r="BI5" s="151"/>
      <c r="BJ5" s="151"/>
      <c r="BK5" s="151"/>
      <c r="BL5" s="151"/>
      <c r="BM5" s="151"/>
      <c r="BN5" s="151"/>
      <c r="BO5" s="151"/>
      <c r="BP5" s="151"/>
      <c r="BQ5" s="151"/>
      <c r="BR5" s="151"/>
      <c r="BS5" s="151"/>
      <c r="BT5" s="151"/>
      <c r="BU5" s="151"/>
      <c r="BV5" s="151"/>
      <c r="BW5" s="151"/>
      <c r="BX5" s="151"/>
      <c r="BY5" s="151"/>
      <c r="BZ5" s="151"/>
      <c r="CA5" s="151"/>
      <c r="CB5" s="151"/>
      <c r="CC5" s="151"/>
      <c r="CD5" s="151"/>
      <c r="CE5" s="151"/>
      <c r="CF5" s="151"/>
      <c r="CG5" s="151"/>
      <c r="CH5" s="151"/>
      <c r="CI5" s="151"/>
      <c r="CJ5" s="151"/>
      <c r="CK5" s="151"/>
      <c r="CL5" s="151"/>
      <c r="CM5" s="151"/>
      <c r="CN5" s="151"/>
      <c r="CO5" s="151"/>
      <c r="CP5" s="151"/>
      <c r="CQ5" s="151"/>
      <c r="CR5" s="151"/>
      <c r="CS5" s="151"/>
      <c r="CT5" s="151"/>
      <c r="CU5" s="151"/>
      <c r="CV5" s="151"/>
      <c r="CW5" s="151"/>
      <c r="CX5" s="151"/>
      <c r="CY5" s="151"/>
      <c r="CZ5" s="151"/>
      <c r="DA5" s="151"/>
      <c r="DB5" s="151"/>
      <c r="DC5" s="151"/>
      <c r="DD5" s="151"/>
      <c r="DE5" s="151"/>
      <c r="DF5" s="151"/>
      <c r="DG5" s="151"/>
      <c r="DH5" s="151"/>
      <c r="DI5" s="151"/>
      <c r="DJ5" s="151"/>
      <c r="DK5" s="151"/>
      <c r="DL5" s="151"/>
      <c r="DM5" s="151"/>
      <c r="DN5" s="151"/>
      <c r="DO5" s="151"/>
      <c r="DP5" s="151"/>
      <c r="DQ5" s="151"/>
      <c r="DR5" s="151"/>
      <c r="DS5" s="151"/>
      <c r="DT5" s="151"/>
      <c r="DU5" s="151"/>
      <c r="DV5" s="151"/>
      <c r="DW5" s="151"/>
      <c r="DX5" s="151"/>
      <c r="DY5" s="151"/>
      <c r="DZ5" s="151"/>
      <c r="EA5" s="151"/>
      <c r="EB5" s="151"/>
      <c r="EC5" s="151"/>
      <c r="ED5" s="151"/>
      <c r="EE5" s="151"/>
      <c r="EF5" s="151"/>
      <c r="EG5" s="151"/>
      <c r="EH5" s="151"/>
      <c r="EI5" s="151"/>
      <c r="EJ5" s="151"/>
      <c r="EK5" s="151"/>
      <c r="EL5" s="151"/>
      <c r="EM5" s="151"/>
      <c r="EN5" s="151"/>
      <c r="EO5" s="151"/>
      <c r="EP5" s="151"/>
      <c r="EQ5" s="151"/>
      <c r="ER5" s="151"/>
      <c r="ES5" s="151"/>
      <c r="ET5" s="151"/>
      <c r="EU5" s="151"/>
      <c r="EV5" s="151"/>
      <c r="EW5" s="151"/>
      <c r="EX5" s="151"/>
      <c r="EY5" s="151"/>
      <c r="EZ5" s="151"/>
      <c r="FA5" s="151"/>
      <c r="FB5" s="151"/>
      <c r="FC5" s="151"/>
      <c r="FD5" s="151"/>
      <c r="FE5" s="151"/>
      <c r="FF5" s="151"/>
      <c r="FG5" s="151"/>
      <c r="FH5" s="151"/>
      <c r="FI5" s="151"/>
      <c r="FJ5" s="151"/>
      <c r="FK5" s="151"/>
      <c r="FL5" s="151"/>
      <c r="FM5" s="151"/>
      <c r="FN5" s="151"/>
      <c r="FO5" s="151"/>
      <c r="FP5" s="151"/>
      <c r="FQ5" s="151"/>
      <c r="FR5" s="151"/>
      <c r="FS5" s="151"/>
      <c r="FT5" s="151"/>
      <c r="FU5" s="151"/>
      <c r="FV5" s="151"/>
      <c r="FW5" s="151"/>
      <c r="FX5" s="151"/>
      <c r="FY5" s="151"/>
      <c r="FZ5" s="151"/>
      <c r="GA5" s="151"/>
      <c r="GB5" s="151"/>
      <c r="GC5" s="151"/>
      <c r="GD5" s="151"/>
      <c r="GE5" s="151"/>
      <c r="GF5" s="151"/>
      <c r="GG5" s="151"/>
      <c r="GH5" s="151"/>
      <c r="GI5" s="151"/>
      <c r="GJ5" s="151"/>
      <c r="GK5" s="151"/>
      <c r="GL5" s="151"/>
      <c r="GM5" s="151"/>
      <c r="GN5" s="151"/>
      <c r="GO5" s="151"/>
      <c r="GP5" s="151"/>
      <c r="GQ5" s="151"/>
      <c r="GR5" s="151"/>
      <c r="GS5" s="151"/>
      <c r="GT5" s="151"/>
      <c r="GU5" s="151"/>
      <c r="GV5" s="151"/>
      <c r="GW5" s="151"/>
      <c r="GX5" s="151"/>
      <c r="GY5" s="151"/>
      <c r="GZ5" s="151"/>
      <c r="HA5" s="151"/>
      <c r="HB5" s="151"/>
      <c r="HC5" s="151"/>
      <c r="HD5" s="151"/>
      <c r="HE5" s="151"/>
      <c r="HF5" s="151"/>
      <c r="HG5" s="151"/>
      <c r="HH5" s="151"/>
      <c r="HI5" s="151"/>
      <c r="HJ5" s="151"/>
      <c r="HK5" s="151"/>
      <c r="HL5" s="151"/>
      <c r="HM5" s="151"/>
      <c r="HN5" s="151"/>
      <c r="HO5" s="151"/>
      <c r="HP5" s="151"/>
      <c r="HQ5" s="151"/>
      <c r="HR5" s="151"/>
      <c r="HS5" s="151"/>
      <c r="HT5" s="151"/>
      <c r="HU5" s="151"/>
      <c r="HV5" s="151"/>
      <c r="HW5" s="151"/>
      <c r="HX5" s="151"/>
      <c r="HY5" s="151"/>
      <c r="HZ5" s="151"/>
      <c r="IA5" s="151"/>
      <c r="IB5" s="151"/>
      <c r="IC5" s="151"/>
      <c r="ID5" s="151"/>
      <c r="IE5" s="151"/>
      <c r="IF5" s="151"/>
      <c r="IG5" s="151"/>
      <c r="IH5" s="151"/>
      <c r="II5" s="151"/>
      <c r="IJ5" s="151"/>
      <c r="IK5" s="151"/>
      <c r="IL5" s="151"/>
      <c r="IM5" s="151"/>
      <c r="IN5" s="151"/>
      <c r="IO5" s="151"/>
      <c r="IP5" s="151"/>
      <c r="IQ5" s="151"/>
      <c r="IR5" s="151"/>
      <c r="IS5" s="151"/>
      <c r="IT5" s="151"/>
      <c r="IU5" s="152"/>
    </row>
    <row r="6" s="141" customFormat="1" ht="15.2" customHeight="1">
      <c r="B6" t="s" s="153">
        <f>IF(INDEX(C6:AH6,1,'Tarifas Eléctricas'!$E$38)=0," ",INDEX(C6:AH6,1,'Tarifas Eléctricas'!$E$38))</f>
        <v>216</v>
      </c>
      <c r="C6" t="s" s="154">
        <v>217</v>
      </c>
      <c r="D6" t="s" s="154">
        <v>218</v>
      </c>
      <c r="E6" t="s" s="154">
        <v>219</v>
      </c>
      <c r="F6" t="s" s="154">
        <v>220</v>
      </c>
      <c r="G6" t="s" s="154">
        <v>221</v>
      </c>
      <c r="H6" t="s" s="154">
        <v>222</v>
      </c>
      <c r="I6" t="s" s="154">
        <v>223</v>
      </c>
      <c r="J6" t="s" s="154">
        <v>224</v>
      </c>
      <c r="K6" t="s" s="154">
        <v>225</v>
      </c>
      <c r="L6" t="s" s="154">
        <v>216</v>
      </c>
      <c r="M6" t="s" s="154">
        <v>226</v>
      </c>
      <c r="N6" t="s" s="154">
        <v>227</v>
      </c>
      <c r="O6" t="s" s="154">
        <v>228</v>
      </c>
      <c r="P6" t="s" s="154">
        <v>229</v>
      </c>
      <c r="Q6" t="s" s="154">
        <v>230</v>
      </c>
      <c r="R6" t="s" s="154">
        <v>231</v>
      </c>
      <c r="S6" t="s" s="154">
        <v>232</v>
      </c>
      <c r="T6" t="s" s="154">
        <v>233</v>
      </c>
      <c r="U6" t="s" s="154">
        <v>191</v>
      </c>
      <c r="V6" t="s" s="154">
        <v>234</v>
      </c>
      <c r="W6" t="s" s="154">
        <v>235</v>
      </c>
      <c r="X6" t="s" s="154">
        <v>236</v>
      </c>
      <c r="Y6" t="s" s="154">
        <v>237</v>
      </c>
      <c r="Z6" t="s" s="154">
        <v>238</v>
      </c>
      <c r="AA6" t="s" s="154">
        <v>239</v>
      </c>
      <c r="AB6" t="s" s="154">
        <v>240</v>
      </c>
      <c r="AC6" t="s" s="154">
        <v>241</v>
      </c>
      <c r="AD6" t="s" s="154">
        <v>242</v>
      </c>
      <c r="AE6" t="s" s="154">
        <v>243</v>
      </c>
      <c r="AF6" t="s" s="154">
        <v>197</v>
      </c>
      <c r="AG6" t="s" s="154">
        <v>244</v>
      </c>
      <c r="AH6" t="s" s="154">
        <v>245</v>
      </c>
      <c r="AJ6" t="s" s="155">
        <v>93</v>
      </c>
      <c r="AK6" t="s" s="150">
        <v>183</v>
      </c>
      <c r="AL6" t="s" s="150">
        <v>184</v>
      </c>
      <c r="AM6" t="s" s="150">
        <v>185</v>
      </c>
      <c r="AN6" t="s" s="150">
        <v>121</v>
      </c>
      <c r="AO6" t="s" s="150">
        <v>185</v>
      </c>
      <c r="AP6" t="s" s="150">
        <v>185</v>
      </c>
      <c r="AQ6" t="s" s="150">
        <v>182</v>
      </c>
      <c r="AR6" t="s" s="150">
        <v>183</v>
      </c>
      <c r="AS6" t="s" s="150">
        <v>185</v>
      </c>
      <c r="AT6" t="s" s="150">
        <v>183</v>
      </c>
      <c r="AU6" t="s" s="150">
        <v>151</v>
      </c>
      <c r="AV6" t="s" s="150">
        <v>184</v>
      </c>
      <c r="AW6" t="s" s="150">
        <v>184</v>
      </c>
      <c r="AX6" t="s" s="150">
        <v>184</v>
      </c>
      <c r="AY6" t="s" s="150">
        <v>185</v>
      </c>
      <c r="AZ6" t="s" s="150">
        <v>182</v>
      </c>
      <c r="BA6" t="s" s="150">
        <v>185</v>
      </c>
      <c r="BB6" t="s" s="150">
        <v>183</v>
      </c>
      <c r="BC6" t="s" s="150">
        <v>185</v>
      </c>
      <c r="BD6" t="s" s="150">
        <v>184</v>
      </c>
      <c r="BE6" t="s" s="150">
        <v>185</v>
      </c>
      <c r="BF6" t="s" s="150">
        <v>184</v>
      </c>
      <c r="BG6" t="s" s="150">
        <v>182</v>
      </c>
      <c r="BH6" t="s" s="150">
        <v>151</v>
      </c>
      <c r="BI6" t="s" s="150">
        <v>184</v>
      </c>
      <c r="BJ6" t="s" s="150">
        <v>185</v>
      </c>
      <c r="BK6" t="s" s="150">
        <v>151</v>
      </c>
      <c r="BL6" t="s" s="150">
        <v>184</v>
      </c>
      <c r="BM6" t="s" s="150">
        <v>182</v>
      </c>
      <c r="BN6" t="s" s="150">
        <v>121</v>
      </c>
      <c r="BO6" t="s" s="150">
        <v>185</v>
      </c>
      <c r="BP6" t="s" s="150">
        <v>184</v>
      </c>
      <c r="BQ6" t="s" s="150">
        <v>185</v>
      </c>
      <c r="BR6" t="s" s="150">
        <v>182</v>
      </c>
      <c r="BS6" t="s" s="150">
        <v>185</v>
      </c>
      <c r="BT6" t="s" s="150">
        <v>183</v>
      </c>
      <c r="BU6" t="s" s="150">
        <v>185</v>
      </c>
      <c r="BV6" t="s" s="150">
        <v>184</v>
      </c>
      <c r="BW6" s="151"/>
      <c r="BX6" s="151"/>
      <c r="BY6" s="151"/>
      <c r="BZ6" s="151"/>
      <c r="CA6" s="151"/>
      <c r="CB6" s="151"/>
      <c r="CC6" s="151"/>
      <c r="CD6" s="151"/>
      <c r="CE6" s="151"/>
      <c r="CF6" s="151"/>
      <c r="CG6" s="151"/>
      <c r="CH6" s="151"/>
      <c r="CI6" s="151"/>
      <c r="CJ6" s="151"/>
      <c r="CK6" s="151"/>
      <c r="CL6" s="151"/>
      <c r="CM6" s="151"/>
      <c r="CN6" s="151"/>
      <c r="CO6" s="151"/>
      <c r="CP6" s="151"/>
      <c r="CQ6" s="151"/>
      <c r="CR6" s="151"/>
      <c r="CS6" s="151"/>
      <c r="CT6" s="151"/>
      <c r="CU6" s="151"/>
      <c r="CV6" s="151"/>
      <c r="CW6" s="151"/>
      <c r="CX6" s="151"/>
      <c r="CY6" s="151"/>
      <c r="CZ6" s="151"/>
      <c r="DA6" s="151"/>
      <c r="DB6" s="151"/>
      <c r="DC6" s="151"/>
      <c r="DD6" s="151"/>
      <c r="DE6" s="151"/>
      <c r="DF6" s="151"/>
      <c r="DG6" s="151"/>
      <c r="DH6" s="151"/>
      <c r="DI6" s="151"/>
      <c r="DJ6" s="151"/>
      <c r="DK6" s="151"/>
      <c r="DL6" s="151"/>
      <c r="DM6" s="151"/>
      <c r="DN6" s="151"/>
      <c r="DO6" s="151"/>
      <c r="DP6" s="151"/>
      <c r="DQ6" s="151"/>
      <c r="DR6" s="151"/>
      <c r="DS6" s="151"/>
      <c r="DT6" s="151"/>
      <c r="DU6" s="151"/>
      <c r="DV6" s="151"/>
      <c r="DW6" s="151"/>
      <c r="DX6" s="151"/>
      <c r="DY6" s="151"/>
      <c r="DZ6" s="151"/>
      <c r="EA6" s="151"/>
      <c r="EB6" s="151"/>
      <c r="EC6" s="151"/>
      <c r="ED6" s="151"/>
      <c r="EE6" s="151"/>
      <c r="EF6" s="151"/>
      <c r="EG6" s="151"/>
      <c r="EH6" s="151"/>
      <c r="EI6" s="151"/>
      <c r="EJ6" s="151"/>
      <c r="EK6" s="151"/>
      <c r="EL6" s="151"/>
      <c r="EM6" s="151"/>
      <c r="EN6" s="151"/>
      <c r="EO6" s="151"/>
      <c r="EP6" s="151"/>
      <c r="EQ6" s="151"/>
      <c r="ER6" s="151"/>
      <c r="ES6" s="151"/>
      <c r="ET6" s="151"/>
      <c r="EU6" s="151"/>
      <c r="EV6" s="151"/>
      <c r="EW6" s="151"/>
      <c r="EX6" s="151"/>
      <c r="EY6" s="151"/>
      <c r="EZ6" s="151"/>
      <c r="FA6" s="151"/>
      <c r="FB6" s="151"/>
      <c r="FC6" s="151"/>
      <c r="FD6" s="151"/>
      <c r="FE6" s="151"/>
      <c r="FF6" s="151"/>
      <c r="FG6" s="151"/>
      <c r="FH6" s="151"/>
      <c r="FI6" s="151"/>
      <c r="FJ6" s="151"/>
      <c r="FK6" s="151"/>
      <c r="FL6" s="151"/>
      <c r="FM6" s="151"/>
      <c r="FN6" s="151"/>
      <c r="FO6" s="151"/>
      <c r="FP6" s="151"/>
      <c r="FQ6" s="151"/>
      <c r="FR6" s="151"/>
      <c r="FS6" s="151"/>
      <c r="FT6" s="151"/>
      <c r="FU6" s="151"/>
      <c r="FV6" s="151"/>
      <c r="FW6" s="151"/>
      <c r="FX6" s="151"/>
      <c r="FY6" s="151"/>
      <c r="FZ6" s="151"/>
      <c r="GA6" s="151"/>
      <c r="GB6" s="151"/>
      <c r="GC6" s="151"/>
      <c r="GD6" s="151"/>
      <c r="GE6" s="151"/>
      <c r="GF6" s="151"/>
      <c r="GG6" s="151"/>
      <c r="GH6" s="151"/>
      <c r="GI6" s="151"/>
      <c r="GJ6" s="151"/>
      <c r="GK6" s="151"/>
      <c r="GL6" s="151"/>
      <c r="GM6" s="151"/>
      <c r="GN6" s="151"/>
      <c r="GO6" s="151"/>
      <c r="GP6" s="151"/>
      <c r="GQ6" s="151"/>
      <c r="GR6" s="151"/>
      <c r="GS6" s="151"/>
      <c r="GT6" s="151"/>
      <c r="GU6" s="151"/>
      <c r="GV6" s="151"/>
      <c r="GW6" s="151"/>
      <c r="GX6" s="151"/>
      <c r="GY6" s="151"/>
      <c r="GZ6" s="151"/>
      <c r="HA6" s="151"/>
      <c r="HB6" s="151"/>
      <c r="HC6" s="151"/>
      <c r="HD6" s="151"/>
      <c r="HE6" s="151"/>
      <c r="HF6" s="151"/>
      <c r="HG6" s="151"/>
      <c r="HH6" s="151"/>
      <c r="HI6" s="151"/>
      <c r="HJ6" s="151"/>
      <c r="HK6" s="151"/>
      <c r="HL6" s="151"/>
      <c r="HM6" s="151"/>
      <c r="HN6" s="151"/>
      <c r="HO6" s="151"/>
      <c r="HP6" s="151"/>
      <c r="HQ6" s="151"/>
      <c r="HR6" s="151"/>
      <c r="HS6" s="151"/>
      <c r="HT6" s="151"/>
      <c r="HU6" s="151"/>
      <c r="HV6" s="151"/>
      <c r="HW6" s="151"/>
      <c r="HX6" s="151"/>
      <c r="HY6" s="151"/>
      <c r="HZ6" s="151"/>
      <c r="IA6" s="151"/>
      <c r="IB6" s="151"/>
      <c r="IC6" s="151"/>
      <c r="ID6" s="151"/>
      <c r="IE6" s="151"/>
      <c r="IF6" s="151"/>
      <c r="IG6" s="151"/>
      <c r="IH6" s="151"/>
      <c r="II6" s="151"/>
      <c r="IJ6" s="151"/>
      <c r="IK6" s="151"/>
      <c r="IL6" s="151"/>
      <c r="IM6" s="151"/>
      <c r="IN6" s="151"/>
      <c r="IO6" s="151"/>
      <c r="IP6" s="151"/>
      <c r="IQ6" s="151"/>
      <c r="IR6" s="151"/>
      <c r="IS6" s="151"/>
      <c r="IT6" s="151"/>
      <c r="IU6" s="152"/>
    </row>
    <row r="7" s="141" customFormat="1" ht="15.2" customHeight="1">
      <c r="B7" t="s" s="153">
        <f>IF(INDEX(C7:AH7,1,'Tarifas Eléctricas'!$E$38)=0," ",INDEX(C7:AH7,1,'Tarifas Eléctricas'!$E$38))</f>
        <v>246</v>
      </c>
      <c r="C7" t="s" s="154">
        <v>247</v>
      </c>
      <c r="D7" t="s" s="154">
        <v>248</v>
      </c>
      <c r="E7" t="s" s="154">
        <v>249</v>
      </c>
      <c r="F7" t="s" s="154">
        <v>250</v>
      </c>
      <c r="G7" t="s" s="154">
        <v>251</v>
      </c>
      <c r="H7" t="s" s="154">
        <v>252</v>
      </c>
      <c r="I7" t="s" s="154">
        <v>253</v>
      </c>
      <c r="J7" t="s" s="154">
        <v>254</v>
      </c>
      <c r="K7" t="s" s="154">
        <v>255</v>
      </c>
      <c r="L7" t="s" s="154">
        <v>246</v>
      </c>
      <c r="M7" t="s" s="154">
        <v>256</v>
      </c>
      <c r="N7" t="s" s="154">
        <v>257</v>
      </c>
      <c r="O7" t="s" s="154">
        <v>258</v>
      </c>
      <c r="P7" t="s" s="154">
        <v>259</v>
      </c>
      <c r="Q7" t="s" s="154">
        <v>260</v>
      </c>
      <c r="R7" t="s" s="154">
        <v>261</v>
      </c>
      <c r="S7" t="s" s="154">
        <v>262</v>
      </c>
      <c r="T7" t="s" s="154">
        <v>263</v>
      </c>
      <c r="U7" t="s" s="154">
        <v>264</v>
      </c>
      <c r="V7" t="s" s="154">
        <v>265</v>
      </c>
      <c r="W7" t="s" s="154">
        <v>266</v>
      </c>
      <c r="X7" t="s" s="154">
        <v>267</v>
      </c>
      <c r="Y7" t="s" s="154">
        <v>245</v>
      </c>
      <c r="Z7" t="s" s="154">
        <v>178</v>
      </c>
      <c r="AA7" t="s" s="154">
        <v>268</v>
      </c>
      <c r="AB7" t="s" s="154">
        <v>269</v>
      </c>
      <c r="AC7" t="s" s="154">
        <v>270</v>
      </c>
      <c r="AD7" t="s" s="154">
        <v>271</v>
      </c>
      <c r="AE7" t="s" s="154">
        <v>272</v>
      </c>
      <c r="AF7" t="s" s="154">
        <v>273</v>
      </c>
      <c r="AG7" t="s" s="154">
        <v>274</v>
      </c>
      <c r="AH7" t="s" s="154">
        <v>275</v>
      </c>
      <c r="AJ7" t="s" s="155">
        <v>94</v>
      </c>
      <c r="AK7" t="s" s="150">
        <v>182</v>
      </c>
      <c r="AL7" t="s" s="156">
        <v>182</v>
      </c>
      <c r="AM7" t="s" s="150">
        <v>151</v>
      </c>
      <c r="AN7" t="s" s="150">
        <v>182</v>
      </c>
      <c r="AO7" t="s" s="150">
        <v>151</v>
      </c>
      <c r="AP7" t="s" s="150">
        <v>182</v>
      </c>
      <c r="AQ7" t="s" s="150">
        <v>182</v>
      </c>
      <c r="AR7" t="s" s="150">
        <v>151</v>
      </c>
      <c r="AS7" t="s" s="150">
        <v>182</v>
      </c>
      <c r="AT7" t="s" s="150">
        <v>182</v>
      </c>
      <c r="AU7" s="151"/>
      <c r="AV7" s="151"/>
      <c r="AW7" s="151"/>
      <c r="AX7" s="151"/>
      <c r="AY7" s="151"/>
      <c r="AZ7" s="151"/>
      <c r="BA7" s="151"/>
      <c r="BB7" s="151"/>
      <c r="BC7" s="151"/>
      <c r="BD7" s="151"/>
      <c r="BE7" s="151"/>
      <c r="BF7" s="151"/>
      <c r="BG7" s="151"/>
      <c r="BH7" s="151"/>
      <c r="BI7" s="151"/>
      <c r="BJ7" s="151"/>
      <c r="BK7" s="151"/>
      <c r="BL7" s="151"/>
      <c r="BM7" s="151"/>
      <c r="BN7" s="151"/>
      <c r="BO7" s="151"/>
      <c r="BP7" s="151"/>
      <c r="BQ7" s="151"/>
      <c r="BR7" s="151"/>
      <c r="BS7" s="151"/>
      <c r="BT7" s="151"/>
      <c r="BU7" s="151"/>
      <c r="BV7" s="151"/>
      <c r="BW7" s="151"/>
      <c r="BX7" s="151"/>
      <c r="BY7" s="151"/>
      <c r="BZ7" s="151"/>
      <c r="CA7" s="151"/>
      <c r="CB7" s="151"/>
      <c r="CC7" s="151"/>
      <c r="CD7" s="151"/>
      <c r="CE7" s="151"/>
      <c r="CF7" s="151"/>
      <c r="CG7" s="151"/>
      <c r="CH7" s="151"/>
      <c r="CI7" s="151"/>
      <c r="CJ7" s="151"/>
      <c r="CK7" s="151"/>
      <c r="CL7" s="151"/>
      <c r="CM7" s="151"/>
      <c r="CN7" s="151"/>
      <c r="CO7" s="151"/>
      <c r="CP7" s="151"/>
      <c r="CQ7" s="151"/>
      <c r="CR7" s="151"/>
      <c r="CS7" s="151"/>
      <c r="CT7" s="151"/>
      <c r="CU7" s="151"/>
      <c r="CV7" s="151"/>
      <c r="CW7" s="151"/>
      <c r="CX7" s="151"/>
      <c r="CY7" s="151"/>
      <c r="CZ7" s="151"/>
      <c r="DA7" s="151"/>
      <c r="DB7" s="151"/>
      <c r="DC7" s="151"/>
      <c r="DD7" s="151"/>
      <c r="DE7" s="151"/>
      <c r="DF7" s="151"/>
      <c r="DG7" s="151"/>
      <c r="DH7" s="151"/>
      <c r="DI7" s="151"/>
      <c r="DJ7" s="151"/>
      <c r="DK7" s="151"/>
      <c r="DL7" s="151"/>
      <c r="DM7" s="151"/>
      <c r="DN7" s="151"/>
      <c r="DO7" s="151"/>
      <c r="DP7" s="151"/>
      <c r="DQ7" s="151"/>
      <c r="DR7" s="151"/>
      <c r="DS7" s="151"/>
      <c r="DT7" s="151"/>
      <c r="DU7" s="151"/>
      <c r="DV7" s="151"/>
      <c r="DW7" s="151"/>
      <c r="DX7" s="151"/>
      <c r="DY7" s="151"/>
      <c r="DZ7" s="151"/>
      <c r="EA7" s="151"/>
      <c r="EB7" s="151"/>
      <c r="EC7" s="151"/>
      <c r="ED7" s="151"/>
      <c r="EE7" s="151"/>
      <c r="EF7" s="151"/>
      <c r="EG7" s="151"/>
      <c r="EH7" s="151"/>
      <c r="EI7" s="151"/>
      <c r="EJ7" s="151"/>
      <c r="EK7" s="151"/>
      <c r="EL7" s="151"/>
      <c r="EM7" s="151"/>
      <c r="EN7" s="151"/>
      <c r="EO7" s="151"/>
      <c r="EP7" s="151"/>
      <c r="EQ7" s="151"/>
      <c r="ER7" s="151"/>
      <c r="ES7" s="151"/>
      <c r="ET7" s="151"/>
      <c r="EU7" s="151"/>
      <c r="EV7" s="151"/>
      <c r="EW7" s="151"/>
      <c r="EX7" s="151"/>
      <c r="EY7" s="151"/>
      <c r="EZ7" s="151"/>
      <c r="FA7" s="151"/>
      <c r="FB7" s="151"/>
      <c r="FC7" s="151"/>
      <c r="FD7" s="151"/>
      <c r="FE7" s="151"/>
      <c r="FF7" s="151"/>
      <c r="FG7" s="151"/>
      <c r="FH7" s="151"/>
      <c r="FI7" s="151"/>
      <c r="FJ7" s="151"/>
      <c r="FK7" s="151"/>
      <c r="FL7" s="151"/>
      <c r="FM7" s="151"/>
      <c r="FN7" s="151"/>
      <c r="FO7" s="151"/>
      <c r="FP7" s="151"/>
      <c r="FQ7" s="151"/>
      <c r="FR7" s="151"/>
      <c r="FS7" s="151"/>
      <c r="FT7" s="151"/>
      <c r="FU7" s="151"/>
      <c r="FV7" s="151"/>
      <c r="FW7" s="151"/>
      <c r="FX7" s="151"/>
      <c r="FY7" s="151"/>
      <c r="FZ7" s="151"/>
      <c r="GA7" s="151"/>
      <c r="GB7" s="151"/>
      <c r="GC7" s="151"/>
      <c r="GD7" s="151"/>
      <c r="GE7" s="151"/>
      <c r="GF7" s="151"/>
      <c r="GG7" s="151"/>
      <c r="GH7" s="151"/>
      <c r="GI7" s="151"/>
      <c r="GJ7" s="151"/>
      <c r="GK7" s="151"/>
      <c r="GL7" s="151"/>
      <c r="GM7" s="151"/>
      <c r="GN7" s="151"/>
      <c r="GO7" s="151"/>
      <c r="GP7" s="151"/>
      <c r="GQ7" s="151"/>
      <c r="GR7" s="151"/>
      <c r="GS7" s="151"/>
      <c r="GT7" s="151"/>
      <c r="GU7" s="151"/>
      <c r="GV7" s="151"/>
      <c r="GW7" s="151"/>
      <c r="GX7" s="151"/>
      <c r="GY7" s="151"/>
      <c r="GZ7" s="151"/>
      <c r="HA7" s="151"/>
      <c r="HB7" s="151"/>
      <c r="HC7" s="151"/>
      <c r="HD7" s="151"/>
      <c r="HE7" s="151"/>
      <c r="HF7" s="151"/>
      <c r="HG7" s="151"/>
      <c r="HH7" s="151"/>
      <c r="HI7" s="151"/>
      <c r="HJ7" s="151"/>
      <c r="HK7" s="151"/>
      <c r="HL7" s="151"/>
      <c r="HM7" s="151"/>
      <c r="HN7" s="151"/>
      <c r="HO7" s="151"/>
      <c r="HP7" s="151"/>
      <c r="HQ7" s="151"/>
      <c r="HR7" s="151"/>
      <c r="HS7" s="151"/>
      <c r="HT7" s="151"/>
      <c r="HU7" s="151"/>
      <c r="HV7" s="151"/>
      <c r="HW7" s="151"/>
      <c r="HX7" s="151"/>
      <c r="HY7" s="151"/>
      <c r="HZ7" s="151"/>
      <c r="IA7" s="151"/>
      <c r="IB7" s="151"/>
      <c r="IC7" s="151"/>
      <c r="ID7" s="151"/>
      <c r="IE7" s="151"/>
      <c r="IF7" s="151"/>
      <c r="IG7" s="151"/>
      <c r="IH7" s="151"/>
      <c r="II7" s="151"/>
      <c r="IJ7" s="151"/>
      <c r="IK7" s="151"/>
      <c r="IL7" s="151"/>
      <c r="IM7" s="151"/>
      <c r="IN7" s="151"/>
      <c r="IO7" s="151"/>
      <c r="IP7" s="151"/>
      <c r="IQ7" s="151"/>
      <c r="IR7" s="151"/>
      <c r="IS7" s="151"/>
      <c r="IT7" s="151"/>
      <c r="IU7" s="152"/>
    </row>
    <row r="8" s="141" customFormat="1" ht="15.2" customHeight="1">
      <c r="B8" t="s" s="153">
        <f>IF(INDEX(C8:AH8,1,'Tarifas Eléctricas'!$E$38)=0," ",INDEX(C8:AH8,1,'Tarifas Eléctricas'!$E$38))</f>
        <v>276</v>
      </c>
      <c r="C8" t="s" s="154">
        <v>277</v>
      </c>
      <c r="D8" s="157"/>
      <c r="E8" s="157"/>
      <c r="F8" t="s" s="154">
        <v>278</v>
      </c>
      <c r="G8" t="s" s="154">
        <v>279</v>
      </c>
      <c r="H8" t="s" s="154">
        <v>280</v>
      </c>
      <c r="I8" t="s" s="154">
        <v>281</v>
      </c>
      <c r="J8" t="s" s="154">
        <v>282</v>
      </c>
      <c r="K8" t="s" s="154">
        <v>283</v>
      </c>
      <c r="L8" t="s" s="154">
        <v>276</v>
      </c>
      <c r="M8" t="s" s="154">
        <v>284</v>
      </c>
      <c r="N8" t="s" s="154">
        <v>285</v>
      </c>
      <c r="O8" t="s" s="154">
        <v>286</v>
      </c>
      <c r="P8" t="s" s="154">
        <v>287</v>
      </c>
      <c r="Q8" t="s" s="154">
        <v>288</v>
      </c>
      <c r="R8" t="s" s="154">
        <v>289</v>
      </c>
      <c r="S8" t="s" s="154">
        <v>290</v>
      </c>
      <c r="T8" t="s" s="154">
        <v>291</v>
      </c>
      <c r="U8" t="s" s="154">
        <v>292</v>
      </c>
      <c r="V8" t="s" s="154">
        <v>293</v>
      </c>
      <c r="W8" t="s" s="154">
        <v>169</v>
      </c>
      <c r="X8" t="s" s="154">
        <v>294</v>
      </c>
      <c r="Y8" t="s" s="154">
        <v>295</v>
      </c>
      <c r="Z8" t="s" s="154">
        <v>296</v>
      </c>
      <c r="AA8" t="s" s="154">
        <v>297</v>
      </c>
      <c r="AB8" t="s" s="154">
        <v>298</v>
      </c>
      <c r="AC8" t="s" s="154">
        <v>299</v>
      </c>
      <c r="AD8" t="s" s="154">
        <v>300</v>
      </c>
      <c r="AE8" t="s" s="154">
        <v>301</v>
      </c>
      <c r="AF8" t="s" s="154">
        <v>302</v>
      </c>
      <c r="AG8" t="s" s="154">
        <v>303</v>
      </c>
      <c r="AH8" t="s" s="154">
        <v>304</v>
      </c>
      <c r="AJ8" t="s" s="155">
        <v>95</v>
      </c>
      <c r="AK8" t="s" s="158">
        <v>182</v>
      </c>
      <c r="AL8" t="s" s="158">
        <v>151</v>
      </c>
      <c r="AM8" t="s" s="154">
        <v>185</v>
      </c>
      <c r="AN8" t="s" s="158">
        <v>151</v>
      </c>
      <c r="AO8" t="s" s="158">
        <v>182</v>
      </c>
      <c r="AP8" t="s" s="158">
        <v>121</v>
      </c>
      <c r="AQ8" t="s" s="154">
        <v>121</v>
      </c>
      <c r="AR8" t="s" s="158">
        <v>121</v>
      </c>
      <c r="AS8" t="s" s="154">
        <v>185</v>
      </c>
      <c r="AT8" t="s" s="154">
        <v>121</v>
      </c>
      <c r="AU8" t="s" s="154">
        <v>121</v>
      </c>
      <c r="AV8" t="s" s="154">
        <v>121</v>
      </c>
      <c r="AW8" t="s" s="154">
        <v>121</v>
      </c>
      <c r="AX8" t="s" s="154">
        <v>121</v>
      </c>
      <c r="AY8" t="s" s="154">
        <v>121</v>
      </c>
      <c r="AZ8" t="s" s="154">
        <v>182</v>
      </c>
      <c r="BA8" t="s" s="154">
        <v>151</v>
      </c>
      <c r="BB8" t="s" s="154">
        <v>121</v>
      </c>
      <c r="BC8" t="s" s="154">
        <v>121</v>
      </c>
      <c r="BD8" t="s" s="154">
        <v>121</v>
      </c>
      <c r="BE8" t="s" s="154">
        <v>182</v>
      </c>
      <c r="BF8" t="s" s="154">
        <v>121</v>
      </c>
      <c r="BG8" t="s" s="154">
        <v>121</v>
      </c>
      <c r="BH8" t="s" s="154">
        <v>121</v>
      </c>
      <c r="BI8" t="s" s="154">
        <v>182</v>
      </c>
      <c r="BJ8" t="s" s="154">
        <v>121</v>
      </c>
      <c r="BK8" t="s" s="154">
        <v>151</v>
      </c>
      <c r="BL8" t="s" s="154">
        <v>305</v>
      </c>
      <c r="BM8" t="s" s="154">
        <v>182</v>
      </c>
      <c r="BN8" t="s" s="154">
        <v>305</v>
      </c>
      <c r="BO8" t="s" s="154">
        <v>182</v>
      </c>
      <c r="BP8" t="s" s="154">
        <v>182</v>
      </c>
      <c r="BQ8" t="s" s="154">
        <v>182</v>
      </c>
      <c r="BR8" t="s" s="154">
        <v>151</v>
      </c>
      <c r="BS8" t="s" s="154">
        <v>182</v>
      </c>
      <c r="BT8" t="s" s="154">
        <v>151</v>
      </c>
      <c r="BU8" t="s" s="154">
        <v>185</v>
      </c>
      <c r="BV8" t="s" s="154">
        <v>121</v>
      </c>
      <c r="BW8" t="s" s="154">
        <v>121</v>
      </c>
      <c r="BX8" t="s" s="154">
        <v>185</v>
      </c>
      <c r="BY8" t="s" s="154">
        <v>121</v>
      </c>
      <c r="BZ8" t="s" s="154">
        <v>121</v>
      </c>
      <c r="CA8" t="s" s="154">
        <v>182</v>
      </c>
      <c r="CB8" t="s" s="154">
        <v>121</v>
      </c>
      <c r="CC8" t="s" s="154">
        <v>182</v>
      </c>
      <c r="CD8" t="s" s="154">
        <v>151</v>
      </c>
      <c r="CE8" t="s" s="154">
        <v>151</v>
      </c>
      <c r="CF8" t="s" s="154">
        <v>182</v>
      </c>
      <c r="CG8" t="s" s="154">
        <v>121</v>
      </c>
      <c r="CH8" t="s" s="154">
        <v>182</v>
      </c>
      <c r="CI8" t="s" s="154">
        <v>185</v>
      </c>
      <c r="CJ8" t="s" s="154">
        <v>121</v>
      </c>
      <c r="CK8" t="s" s="154">
        <v>121</v>
      </c>
      <c r="CL8" t="s" s="154">
        <v>185</v>
      </c>
      <c r="CM8" t="s" s="154">
        <v>182</v>
      </c>
      <c r="CN8" t="s" s="154">
        <v>121</v>
      </c>
      <c r="CO8" t="s" s="154">
        <v>121</v>
      </c>
      <c r="CP8" t="s" s="154">
        <v>151</v>
      </c>
      <c r="CQ8" t="s" s="154">
        <v>182</v>
      </c>
      <c r="CR8" t="s" s="154">
        <v>182</v>
      </c>
      <c r="CS8" t="s" s="154">
        <v>121</v>
      </c>
      <c r="CT8" t="s" s="154">
        <v>182</v>
      </c>
      <c r="CU8" t="s" s="154">
        <v>182</v>
      </c>
      <c r="CV8" t="s" s="154">
        <v>121</v>
      </c>
      <c r="CW8" t="s" s="154">
        <v>182</v>
      </c>
      <c r="CX8" t="s" s="154">
        <v>121</v>
      </c>
      <c r="CY8" t="s" s="154">
        <v>182</v>
      </c>
      <c r="CZ8" t="s" s="154">
        <v>182</v>
      </c>
      <c r="DA8" t="s" s="154">
        <v>185</v>
      </c>
      <c r="DB8" t="s" s="154">
        <v>121</v>
      </c>
      <c r="DC8" t="s" s="154">
        <v>121</v>
      </c>
      <c r="DD8" t="s" s="154">
        <v>121</v>
      </c>
      <c r="DE8" t="s" s="154">
        <v>182</v>
      </c>
      <c r="DF8" t="s" s="154">
        <v>182</v>
      </c>
      <c r="DG8" t="s" s="154">
        <v>121</v>
      </c>
      <c r="DH8" t="s" s="154">
        <v>182</v>
      </c>
      <c r="DI8" t="s" s="154">
        <v>182</v>
      </c>
      <c r="DJ8" t="s" s="154">
        <v>121</v>
      </c>
      <c r="DK8" t="s" s="154">
        <v>182</v>
      </c>
      <c r="DL8" t="s" s="154">
        <v>121</v>
      </c>
      <c r="DM8" t="s" s="154">
        <v>121</v>
      </c>
      <c r="DN8" t="s" s="154">
        <v>151</v>
      </c>
      <c r="DO8" t="s" s="154">
        <v>151</v>
      </c>
      <c r="DP8" t="s" s="154">
        <v>182</v>
      </c>
      <c r="DQ8" t="s" s="154">
        <v>121</v>
      </c>
      <c r="DR8" t="s" s="154">
        <v>182</v>
      </c>
      <c r="DS8" t="s" s="154">
        <v>185</v>
      </c>
      <c r="DT8" t="s" s="154">
        <v>182</v>
      </c>
      <c r="DU8" t="s" s="154">
        <v>151</v>
      </c>
      <c r="DV8" t="s" s="154">
        <v>151</v>
      </c>
      <c r="DW8" t="s" s="154">
        <v>182</v>
      </c>
      <c r="DX8" t="s" s="154">
        <v>121</v>
      </c>
      <c r="DY8" t="s" s="154">
        <v>121</v>
      </c>
      <c r="DZ8" t="s" s="154">
        <v>121</v>
      </c>
      <c r="EA8" t="s" s="154">
        <v>151</v>
      </c>
      <c r="EB8" t="s" s="154">
        <v>185</v>
      </c>
      <c r="EC8" t="s" s="154">
        <v>151</v>
      </c>
      <c r="ED8" t="s" s="154">
        <v>151</v>
      </c>
      <c r="EE8" t="s" s="154">
        <v>151</v>
      </c>
      <c r="EF8" t="s" s="154">
        <v>182</v>
      </c>
      <c r="EG8" t="s" s="154">
        <v>182</v>
      </c>
      <c r="EH8" t="s" s="154">
        <v>151</v>
      </c>
      <c r="EI8" t="s" s="154">
        <v>121</v>
      </c>
      <c r="EJ8" t="s" s="154">
        <v>121</v>
      </c>
      <c r="EK8" t="s" s="154">
        <v>121</v>
      </c>
      <c r="EL8" t="s" s="154">
        <v>151</v>
      </c>
      <c r="EM8" t="s" s="154">
        <v>151</v>
      </c>
      <c r="EN8" t="s" s="154">
        <v>151</v>
      </c>
      <c r="EO8" t="s" s="154">
        <v>151</v>
      </c>
      <c r="EP8" t="s" s="154">
        <v>121</v>
      </c>
      <c r="EQ8" t="s" s="154">
        <v>121</v>
      </c>
      <c r="ER8" t="s" s="154">
        <v>121</v>
      </c>
      <c r="ES8" t="s" s="154">
        <v>182</v>
      </c>
      <c r="ET8" t="s" s="154">
        <v>121</v>
      </c>
      <c r="EU8" t="s" s="154">
        <v>182</v>
      </c>
      <c r="EV8" t="s" s="154">
        <v>151</v>
      </c>
      <c r="EW8" t="s" s="154">
        <v>121</v>
      </c>
      <c r="EX8" t="s" s="154">
        <v>121</v>
      </c>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c r="GW8" s="157"/>
      <c r="GX8" s="157"/>
      <c r="GY8" s="157"/>
      <c r="GZ8" s="157"/>
      <c r="HA8" s="157"/>
      <c r="HB8" s="157"/>
      <c r="HC8" s="157"/>
      <c r="HD8" s="157"/>
      <c r="HE8" s="157"/>
      <c r="HF8" s="157"/>
      <c r="HG8" s="157"/>
      <c r="HH8" s="157"/>
      <c r="HI8" s="157"/>
      <c r="HJ8" s="157"/>
      <c r="HK8" s="157"/>
      <c r="HL8" s="157"/>
      <c r="HM8" s="157"/>
      <c r="HN8" s="157"/>
      <c r="HO8" s="157"/>
      <c r="HP8" s="157"/>
      <c r="HQ8" s="157"/>
      <c r="HR8" s="157"/>
      <c r="HS8" s="157"/>
      <c r="HT8" s="157"/>
      <c r="HU8" s="157"/>
      <c r="HV8" s="157"/>
      <c r="HW8" s="157"/>
      <c r="HX8" s="157"/>
      <c r="HY8" s="157"/>
      <c r="HZ8" s="157"/>
      <c r="IA8" s="157"/>
      <c r="IB8" s="157"/>
      <c r="IC8" s="157"/>
      <c r="ID8" s="157"/>
      <c r="IE8" s="157"/>
      <c r="IF8" s="157"/>
      <c r="IG8" s="157"/>
      <c r="IH8" s="157"/>
      <c r="II8" s="157"/>
      <c r="IJ8" s="157"/>
      <c r="IK8" s="157"/>
      <c r="IL8" s="157"/>
      <c r="IM8" s="157"/>
      <c r="IN8" s="157"/>
      <c r="IO8" s="157"/>
      <c r="IP8" s="157"/>
      <c r="IQ8" s="157"/>
      <c r="IR8" s="157"/>
      <c r="IS8" s="157"/>
      <c r="IT8" s="157"/>
      <c r="IU8" s="159"/>
    </row>
    <row r="9" s="141" customFormat="1" ht="15.2" customHeight="1">
      <c r="B9" t="s" s="153">
        <f>IF(INDEX(C9:AH9,1,'Tarifas Eléctricas'!$E$38)=0," ",INDEX(C9:AH9,1,'Tarifas Eléctricas'!$E$38))</f>
        <v>306</v>
      </c>
      <c r="C9" t="s" s="154">
        <v>307</v>
      </c>
      <c r="D9" s="157"/>
      <c r="E9" s="157"/>
      <c r="F9" t="s" s="154">
        <v>308</v>
      </c>
      <c r="G9" t="s" s="154">
        <v>309</v>
      </c>
      <c r="H9" t="s" s="154">
        <v>310</v>
      </c>
      <c r="I9" t="s" s="154">
        <v>311</v>
      </c>
      <c r="J9" t="s" s="154">
        <v>312</v>
      </c>
      <c r="K9" t="s" s="154">
        <v>313</v>
      </c>
      <c r="L9" t="s" s="154">
        <v>306</v>
      </c>
      <c r="M9" t="s" s="154">
        <v>314</v>
      </c>
      <c r="N9" t="s" s="154">
        <v>315</v>
      </c>
      <c r="O9" t="s" s="154">
        <v>316</v>
      </c>
      <c r="P9" t="s" s="154">
        <v>317</v>
      </c>
      <c r="Q9" t="s" s="154">
        <v>318</v>
      </c>
      <c r="R9" t="s" s="154">
        <v>319</v>
      </c>
      <c r="S9" t="s" s="154">
        <v>320</v>
      </c>
      <c r="T9" t="s" s="154">
        <v>321</v>
      </c>
      <c r="U9" t="s" s="154">
        <v>322</v>
      </c>
      <c r="V9" t="s" s="154">
        <v>323</v>
      </c>
      <c r="W9" t="s" s="154">
        <v>324</v>
      </c>
      <c r="X9" t="s" s="154">
        <v>325</v>
      </c>
      <c r="Y9" t="s" s="154">
        <v>326</v>
      </c>
      <c r="Z9" t="s" s="154">
        <v>327</v>
      </c>
      <c r="AA9" t="s" s="154">
        <v>328</v>
      </c>
      <c r="AB9" t="s" s="154">
        <v>329</v>
      </c>
      <c r="AC9" t="s" s="154">
        <v>330</v>
      </c>
      <c r="AD9" t="s" s="154">
        <v>331</v>
      </c>
      <c r="AE9" t="s" s="154">
        <v>332</v>
      </c>
      <c r="AF9" t="s" s="154">
        <v>333</v>
      </c>
      <c r="AG9" t="s" s="154">
        <v>334</v>
      </c>
      <c r="AH9" t="s" s="154">
        <v>335</v>
      </c>
      <c r="AJ9" t="s" s="155">
        <v>96</v>
      </c>
      <c r="AK9" t="s" s="150">
        <v>182</v>
      </c>
      <c r="AL9" t="s" s="150">
        <v>182</v>
      </c>
      <c r="AM9" t="s" s="150">
        <v>151</v>
      </c>
      <c r="AN9" t="s" s="150">
        <v>151</v>
      </c>
      <c r="AO9" t="s" s="150">
        <v>151</v>
      </c>
      <c r="AP9" t="s" s="150">
        <v>121</v>
      </c>
      <c r="AQ9" t="s" s="150">
        <v>121</v>
      </c>
      <c r="AR9" t="s" s="150">
        <v>183</v>
      </c>
      <c r="AS9" t="s" s="150">
        <v>121</v>
      </c>
      <c r="AT9" t="s" s="150">
        <v>151</v>
      </c>
      <c r="AU9" t="s" s="150">
        <v>182</v>
      </c>
      <c r="AV9" t="s" s="150">
        <v>121</v>
      </c>
      <c r="AW9" t="s" s="150">
        <v>151</v>
      </c>
      <c r="AX9" t="s" s="150">
        <v>151</v>
      </c>
      <c r="AY9" t="s" s="150">
        <v>182</v>
      </c>
      <c r="AZ9" t="s" s="150">
        <v>151</v>
      </c>
      <c r="BA9" t="s" s="150">
        <v>121</v>
      </c>
      <c r="BB9" t="s" s="150">
        <v>121</v>
      </c>
      <c r="BC9" t="s" s="150">
        <v>182</v>
      </c>
      <c r="BD9" t="s" s="150">
        <v>185</v>
      </c>
      <c r="BE9" t="s" s="150">
        <v>182</v>
      </c>
      <c r="BF9" t="s" s="150">
        <v>151</v>
      </c>
      <c r="BG9" t="s" s="150">
        <v>151</v>
      </c>
      <c r="BH9" t="s" s="150">
        <v>151</v>
      </c>
      <c r="BI9" t="s" s="150">
        <v>151</v>
      </c>
      <c r="BJ9" t="s" s="150">
        <v>151</v>
      </c>
      <c r="BK9" t="s" s="150">
        <v>121</v>
      </c>
      <c r="BL9" t="s" s="150">
        <v>182</v>
      </c>
      <c r="BM9" t="s" s="150">
        <v>121</v>
      </c>
      <c r="BN9" t="s" s="150">
        <v>185</v>
      </c>
      <c r="BO9" t="s" s="150">
        <v>121</v>
      </c>
      <c r="BP9" t="s" s="150">
        <v>151</v>
      </c>
      <c r="BQ9" t="s" s="150">
        <v>151</v>
      </c>
      <c r="BR9" t="s" s="150">
        <v>121</v>
      </c>
      <c r="BS9" t="s" s="150">
        <v>151</v>
      </c>
      <c r="BT9" t="s" s="150">
        <v>151</v>
      </c>
      <c r="BU9" t="s" s="150">
        <v>185</v>
      </c>
      <c r="BV9" t="s" s="150">
        <v>182</v>
      </c>
      <c r="BW9" t="s" s="150">
        <v>151</v>
      </c>
      <c r="BX9" t="s" s="150">
        <v>121</v>
      </c>
      <c r="BY9" t="s" s="150">
        <v>121</v>
      </c>
      <c r="BZ9" t="s" s="150">
        <v>183</v>
      </c>
      <c r="CA9" t="s" s="150">
        <v>121</v>
      </c>
      <c r="CB9" t="s" s="150">
        <v>121</v>
      </c>
      <c r="CC9" t="s" s="150">
        <v>182</v>
      </c>
      <c r="CD9" t="s" s="150">
        <v>121</v>
      </c>
      <c r="CE9" t="s" s="150">
        <v>151</v>
      </c>
      <c r="CF9" t="s" s="150">
        <v>151</v>
      </c>
      <c r="CG9" t="s" s="150">
        <v>151</v>
      </c>
      <c r="CH9" t="s" s="150">
        <v>151</v>
      </c>
      <c r="CI9" t="s" s="150">
        <v>151</v>
      </c>
      <c r="CJ9" t="s" s="150">
        <v>183</v>
      </c>
      <c r="CK9" t="s" s="150">
        <v>182</v>
      </c>
      <c r="CL9" t="s" s="150">
        <v>151</v>
      </c>
      <c r="CM9" t="s" s="150">
        <v>182</v>
      </c>
      <c r="CN9" t="s" s="150">
        <v>151</v>
      </c>
      <c r="CO9" t="s" s="150">
        <v>151</v>
      </c>
      <c r="CP9" t="s" s="150">
        <v>151</v>
      </c>
      <c r="CQ9" t="s" s="150">
        <v>121</v>
      </c>
      <c r="CR9" t="s" s="150">
        <v>121</v>
      </c>
      <c r="CS9" t="s" s="150">
        <v>151</v>
      </c>
      <c r="CT9" t="s" s="150">
        <v>182</v>
      </c>
      <c r="CU9" t="s" s="150">
        <v>121</v>
      </c>
      <c r="CV9" t="s" s="150">
        <v>121</v>
      </c>
      <c r="CW9" t="s" s="150">
        <v>185</v>
      </c>
      <c r="CX9" t="s" s="150">
        <v>185</v>
      </c>
      <c r="CY9" t="s" s="150">
        <v>151</v>
      </c>
      <c r="CZ9" s="151"/>
      <c r="DA9" s="151"/>
      <c r="DB9" s="151"/>
      <c r="DC9" s="151"/>
      <c r="DD9" s="151"/>
      <c r="DE9" s="151"/>
      <c r="DF9" s="151"/>
      <c r="DG9" s="151"/>
      <c r="DH9" s="151"/>
      <c r="DI9" s="151"/>
      <c r="DJ9" s="151"/>
      <c r="DK9" s="151"/>
      <c r="DL9" s="151"/>
      <c r="DM9" s="151"/>
      <c r="DN9" s="151"/>
      <c r="DO9" s="151"/>
      <c r="DP9" s="151"/>
      <c r="DQ9" s="151"/>
      <c r="DR9" s="151"/>
      <c r="DS9" s="151"/>
      <c r="DT9" s="151"/>
      <c r="DU9" s="151"/>
      <c r="DV9" s="151"/>
      <c r="DW9" s="151"/>
      <c r="DX9" s="151"/>
      <c r="DY9" s="151"/>
      <c r="DZ9" s="151"/>
      <c r="EA9" s="151"/>
      <c r="EB9" s="151"/>
      <c r="EC9" s="151"/>
      <c r="ED9" s="151"/>
      <c r="EE9" s="151"/>
      <c r="EF9" s="151"/>
      <c r="EG9" s="151"/>
      <c r="EH9" s="151"/>
      <c r="EI9" s="151"/>
      <c r="EJ9" s="151"/>
      <c r="EK9" s="151"/>
      <c r="EL9" s="151"/>
      <c r="EM9" s="151"/>
      <c r="EN9" s="151"/>
      <c r="EO9" s="151"/>
      <c r="EP9" s="151"/>
      <c r="EQ9" s="151"/>
      <c r="ER9" s="151"/>
      <c r="ES9" s="151"/>
      <c r="ET9" s="151"/>
      <c r="EU9" s="151"/>
      <c r="EV9" s="151"/>
      <c r="EW9" s="151"/>
      <c r="EX9" s="151"/>
      <c r="EY9" s="151"/>
      <c r="EZ9" s="151"/>
      <c r="FA9" s="151"/>
      <c r="FB9" s="151"/>
      <c r="FC9" s="151"/>
      <c r="FD9" s="151"/>
      <c r="FE9" s="151"/>
      <c r="FF9" s="151"/>
      <c r="FG9" s="151"/>
      <c r="FH9" s="151"/>
      <c r="FI9" s="151"/>
      <c r="FJ9" s="151"/>
      <c r="FK9" s="151"/>
      <c r="FL9" s="151"/>
      <c r="FM9" s="151"/>
      <c r="FN9" s="151"/>
      <c r="FO9" s="151"/>
      <c r="FP9" s="151"/>
      <c r="FQ9" s="151"/>
      <c r="FR9" s="151"/>
      <c r="FS9" s="151"/>
      <c r="FT9" s="151"/>
      <c r="FU9" s="151"/>
      <c r="FV9" s="151"/>
      <c r="FW9" s="151"/>
      <c r="FX9" s="151"/>
      <c r="FY9" s="151"/>
      <c r="FZ9" s="151"/>
      <c r="GA9" s="151"/>
      <c r="GB9" s="151"/>
      <c r="GC9" s="151"/>
      <c r="GD9" s="151"/>
      <c r="GE9" s="151"/>
      <c r="GF9" s="151"/>
      <c r="GG9" s="151"/>
      <c r="GH9" s="151"/>
      <c r="GI9" s="151"/>
      <c r="GJ9" s="151"/>
      <c r="GK9" s="151"/>
      <c r="GL9" s="151"/>
      <c r="GM9" s="151"/>
      <c r="GN9" s="151"/>
      <c r="GO9" s="151"/>
      <c r="GP9" s="151"/>
      <c r="GQ9" s="151"/>
      <c r="GR9" s="151"/>
      <c r="GS9" s="151"/>
      <c r="GT9" s="151"/>
      <c r="GU9" s="151"/>
      <c r="GV9" s="151"/>
      <c r="GW9" s="151"/>
      <c r="GX9" s="151"/>
      <c r="GY9" s="151"/>
      <c r="GZ9" s="151"/>
      <c r="HA9" s="151"/>
      <c r="HB9" s="151"/>
      <c r="HC9" s="151"/>
      <c r="HD9" s="151"/>
      <c r="HE9" s="151"/>
      <c r="HF9" s="151"/>
      <c r="HG9" s="151"/>
      <c r="HH9" s="151"/>
      <c r="HI9" s="151"/>
      <c r="HJ9" s="151"/>
      <c r="HK9" s="151"/>
      <c r="HL9" s="151"/>
      <c r="HM9" s="151"/>
      <c r="HN9" s="151"/>
      <c r="HO9" s="151"/>
      <c r="HP9" s="151"/>
      <c r="HQ9" s="151"/>
      <c r="HR9" s="151"/>
      <c r="HS9" s="151"/>
      <c r="HT9" s="151"/>
      <c r="HU9" s="151"/>
      <c r="HV9" s="151"/>
      <c r="HW9" s="151"/>
      <c r="HX9" s="151"/>
      <c r="HY9" s="151"/>
      <c r="HZ9" s="151"/>
      <c r="IA9" s="151"/>
      <c r="IB9" s="151"/>
      <c r="IC9" s="151"/>
      <c r="ID9" s="151"/>
      <c r="IE9" s="151"/>
      <c r="IF9" s="151"/>
      <c r="IG9" s="151"/>
      <c r="IH9" s="151"/>
      <c r="II9" s="151"/>
      <c r="IJ9" s="151"/>
      <c r="IK9" s="151"/>
      <c r="IL9" s="151"/>
      <c r="IM9" s="151"/>
      <c r="IN9" s="151"/>
      <c r="IO9" s="151"/>
      <c r="IP9" s="151"/>
      <c r="IQ9" s="151"/>
      <c r="IR9" s="151"/>
      <c r="IS9" s="151"/>
      <c r="IT9" s="151"/>
      <c r="IU9" s="152"/>
    </row>
    <row r="10" s="141" customFormat="1" ht="15.2" customHeight="1">
      <c r="B10" t="s" s="153">
        <f>IF(INDEX(C10:AH10,1,'Tarifas Eléctricas'!$E$38)=0," ",INDEX(C10:AH10,1,'Tarifas Eléctricas'!$E$38))</f>
        <v>336</v>
      </c>
      <c r="C10" t="s" s="154">
        <v>337</v>
      </c>
      <c r="D10" s="157"/>
      <c r="E10" s="157"/>
      <c r="F10" t="s" s="154">
        <v>338</v>
      </c>
      <c r="G10" t="s" s="154">
        <v>339</v>
      </c>
      <c r="H10" t="s" s="154">
        <v>340</v>
      </c>
      <c r="I10" t="s" s="154">
        <v>341</v>
      </c>
      <c r="J10" t="s" s="154">
        <v>342</v>
      </c>
      <c r="K10" t="s" s="154">
        <v>343</v>
      </c>
      <c r="L10" t="s" s="154">
        <v>336</v>
      </c>
      <c r="M10" t="s" s="154">
        <v>344</v>
      </c>
      <c r="N10" t="s" s="154">
        <v>345</v>
      </c>
      <c r="O10" t="s" s="154">
        <v>346</v>
      </c>
      <c r="P10" t="s" s="154">
        <v>347</v>
      </c>
      <c r="Q10" t="s" s="154">
        <v>348</v>
      </c>
      <c r="R10" t="s" s="154">
        <v>349</v>
      </c>
      <c r="S10" t="s" s="154">
        <v>330</v>
      </c>
      <c r="T10" t="s" s="154">
        <v>350</v>
      </c>
      <c r="U10" t="s" s="154">
        <v>300</v>
      </c>
      <c r="V10" t="s" s="154">
        <v>351</v>
      </c>
      <c r="W10" t="s" s="154">
        <v>352</v>
      </c>
      <c r="X10" t="s" s="154">
        <v>353</v>
      </c>
      <c r="Y10" t="s" s="154">
        <v>354</v>
      </c>
      <c r="Z10" t="s" s="154">
        <v>355</v>
      </c>
      <c r="AA10" t="s" s="154">
        <v>356</v>
      </c>
      <c r="AB10" t="s" s="154">
        <v>357</v>
      </c>
      <c r="AC10" t="s" s="154">
        <v>358</v>
      </c>
      <c r="AD10" t="s" s="154">
        <v>359</v>
      </c>
      <c r="AE10" t="s" s="154">
        <v>360</v>
      </c>
      <c r="AF10" t="s" s="154">
        <v>361</v>
      </c>
      <c r="AG10" t="s" s="154">
        <v>362</v>
      </c>
      <c r="AH10" t="s" s="154">
        <v>252</v>
      </c>
      <c r="AJ10" t="s" s="155">
        <v>97</v>
      </c>
      <c r="AK10" t="s" s="150">
        <v>121</v>
      </c>
      <c r="AL10" t="s" s="150">
        <v>121</v>
      </c>
      <c r="AM10" t="s" s="150">
        <v>121</v>
      </c>
      <c r="AN10" t="s" s="150">
        <v>121</v>
      </c>
      <c r="AO10" t="s" s="150">
        <v>121</v>
      </c>
      <c r="AP10" t="s" s="150">
        <v>182</v>
      </c>
      <c r="AQ10" t="s" s="150">
        <v>185</v>
      </c>
      <c r="AR10" t="s" s="150">
        <v>121</v>
      </c>
      <c r="AS10" t="s" s="150">
        <v>121</v>
      </c>
      <c r="AT10" t="s" s="150">
        <v>182</v>
      </c>
      <c r="AU10" t="s" s="150">
        <v>151</v>
      </c>
      <c r="AV10" t="s" s="150">
        <v>185</v>
      </c>
      <c r="AW10" t="s" s="150">
        <v>182</v>
      </c>
      <c r="AX10" t="s" s="150">
        <v>121</v>
      </c>
      <c r="AY10" t="s" s="150">
        <v>182</v>
      </c>
      <c r="AZ10" t="s" s="150">
        <v>121</v>
      </c>
      <c r="BA10" t="s" s="150">
        <v>151</v>
      </c>
      <c r="BB10" t="s" s="150">
        <v>151</v>
      </c>
      <c r="BC10" t="s" s="150">
        <v>121</v>
      </c>
      <c r="BD10" t="s" s="150">
        <v>121</v>
      </c>
      <c r="BE10" t="s" s="150">
        <v>121</v>
      </c>
      <c r="BF10" t="s" s="150">
        <v>121</v>
      </c>
      <c r="BG10" t="s" s="150">
        <v>121</v>
      </c>
      <c r="BH10" t="s" s="150">
        <v>182</v>
      </c>
      <c r="BI10" t="s" s="150">
        <v>121</v>
      </c>
      <c r="BJ10" t="s" s="150">
        <v>121</v>
      </c>
      <c r="BK10" t="s" s="150">
        <v>182</v>
      </c>
      <c r="BL10" t="s" s="150">
        <v>305</v>
      </c>
      <c r="BM10" t="s" s="150">
        <v>182</v>
      </c>
      <c r="BN10" t="s" s="150">
        <v>182</v>
      </c>
      <c r="BO10" t="s" s="150">
        <v>182</v>
      </c>
      <c r="BP10" t="s" s="150">
        <v>121</v>
      </c>
      <c r="BQ10" t="s" s="150">
        <v>121</v>
      </c>
      <c r="BR10" t="s" s="150">
        <v>121</v>
      </c>
      <c r="BS10" t="s" s="150">
        <v>121</v>
      </c>
      <c r="BT10" t="s" s="150">
        <v>182</v>
      </c>
      <c r="BU10" t="s" s="150">
        <v>121</v>
      </c>
      <c r="BV10" t="s" s="150">
        <v>121</v>
      </c>
      <c r="BW10" t="s" s="150">
        <v>121</v>
      </c>
      <c r="BX10" s="151"/>
      <c r="BY10" s="151"/>
      <c r="BZ10" s="151"/>
      <c r="CA10" s="151"/>
      <c r="CB10" s="151"/>
      <c r="CC10" s="151"/>
      <c r="CD10" s="151"/>
      <c r="CE10" s="151"/>
      <c r="CF10" s="151"/>
      <c r="CG10" s="151"/>
      <c r="CH10" s="151"/>
      <c r="CI10" s="151"/>
      <c r="CJ10" s="151"/>
      <c r="CK10" s="151"/>
      <c r="CL10" s="151"/>
      <c r="CM10" s="151"/>
      <c r="CN10" s="151"/>
      <c r="CO10" s="151"/>
      <c r="CP10" s="151"/>
      <c r="CQ10" s="151"/>
      <c r="CR10" s="151"/>
      <c r="CS10" s="151"/>
      <c r="CT10" s="151"/>
      <c r="CU10" s="151"/>
      <c r="CV10" s="151"/>
      <c r="CW10" s="151"/>
      <c r="CX10" s="151"/>
      <c r="CY10" s="151"/>
      <c r="CZ10" s="151"/>
      <c r="DA10" s="151"/>
      <c r="DB10" s="151"/>
      <c r="DC10" s="151"/>
      <c r="DD10" s="151"/>
      <c r="DE10" s="151"/>
      <c r="DF10" s="151"/>
      <c r="DG10" s="151"/>
      <c r="DH10" s="151"/>
      <c r="DI10" s="151"/>
      <c r="DJ10" s="151"/>
      <c r="DK10" s="151"/>
      <c r="DL10" s="151"/>
      <c r="DM10" s="151"/>
      <c r="DN10" s="151"/>
      <c r="DO10" s="151"/>
      <c r="DP10" s="151"/>
      <c r="DQ10" s="151"/>
      <c r="DR10" s="151"/>
      <c r="DS10" s="151"/>
      <c r="DT10" s="151"/>
      <c r="DU10" s="151"/>
      <c r="DV10" s="151"/>
      <c r="DW10" s="151"/>
      <c r="DX10" s="151"/>
      <c r="DY10" s="151"/>
      <c r="DZ10" s="151"/>
      <c r="EA10" s="151"/>
      <c r="EB10" s="151"/>
      <c r="EC10" s="151"/>
      <c r="ED10" s="151"/>
      <c r="EE10" s="151"/>
      <c r="EF10" s="151"/>
      <c r="EG10" s="151"/>
      <c r="EH10" s="151"/>
      <c r="EI10" s="151"/>
      <c r="EJ10" s="151"/>
      <c r="EK10" s="151"/>
      <c r="EL10" s="151"/>
      <c r="EM10" s="151"/>
      <c r="EN10" s="151"/>
      <c r="EO10" s="151"/>
      <c r="EP10" s="151"/>
      <c r="EQ10" s="151"/>
      <c r="ER10" s="151"/>
      <c r="ES10" s="151"/>
      <c r="ET10" s="151"/>
      <c r="EU10" s="151"/>
      <c r="EV10" s="151"/>
      <c r="EW10" s="151"/>
      <c r="EX10" s="151"/>
      <c r="EY10" s="151"/>
      <c r="EZ10" s="151"/>
      <c r="FA10" s="151"/>
      <c r="FB10" s="151"/>
      <c r="FC10" s="151"/>
      <c r="FD10" s="151"/>
      <c r="FE10" s="151"/>
      <c r="FF10" s="151"/>
      <c r="FG10" s="151"/>
      <c r="FH10" s="151"/>
      <c r="FI10" s="151"/>
      <c r="FJ10" s="151"/>
      <c r="FK10" s="151"/>
      <c r="FL10" s="151"/>
      <c r="FM10" s="151"/>
      <c r="FN10" s="151"/>
      <c r="FO10" s="151"/>
      <c r="FP10" s="151"/>
      <c r="FQ10" s="151"/>
      <c r="FR10" s="151"/>
      <c r="FS10" s="151"/>
      <c r="FT10" s="151"/>
      <c r="FU10" s="151"/>
      <c r="FV10" s="151"/>
      <c r="FW10" s="151"/>
      <c r="FX10" s="151"/>
      <c r="FY10" s="151"/>
      <c r="FZ10" s="151"/>
      <c r="GA10" s="151"/>
      <c r="GB10" s="151"/>
      <c r="GC10" s="151"/>
      <c r="GD10" s="151"/>
      <c r="GE10" s="151"/>
      <c r="GF10" s="151"/>
      <c r="GG10" s="151"/>
      <c r="GH10" s="151"/>
      <c r="GI10" s="151"/>
      <c r="GJ10" s="151"/>
      <c r="GK10" s="151"/>
      <c r="GL10" s="151"/>
      <c r="GM10" s="151"/>
      <c r="GN10" s="151"/>
      <c r="GO10" s="151"/>
      <c r="GP10" s="151"/>
      <c r="GQ10" s="151"/>
      <c r="GR10" s="151"/>
      <c r="GS10" s="151"/>
      <c r="GT10" s="151"/>
      <c r="GU10" s="151"/>
      <c r="GV10" s="151"/>
      <c r="GW10" s="151"/>
      <c r="GX10" s="151"/>
      <c r="GY10" s="151"/>
      <c r="GZ10" s="151"/>
      <c r="HA10" s="151"/>
      <c r="HB10" s="151"/>
      <c r="HC10" s="151"/>
      <c r="HD10" s="151"/>
      <c r="HE10" s="151"/>
      <c r="HF10" s="151"/>
      <c r="HG10" s="151"/>
      <c r="HH10" s="151"/>
      <c r="HI10" s="151"/>
      <c r="HJ10" s="151"/>
      <c r="HK10" s="151"/>
      <c r="HL10" s="151"/>
      <c r="HM10" s="151"/>
      <c r="HN10" s="151"/>
      <c r="HO10" s="151"/>
      <c r="HP10" s="151"/>
      <c r="HQ10" s="151"/>
      <c r="HR10" s="151"/>
      <c r="HS10" s="151"/>
      <c r="HT10" s="151"/>
      <c r="HU10" s="151"/>
      <c r="HV10" s="151"/>
      <c r="HW10" s="151"/>
      <c r="HX10" s="151"/>
      <c r="HY10" s="151"/>
      <c r="HZ10" s="151"/>
      <c r="IA10" s="151"/>
      <c r="IB10" s="151"/>
      <c r="IC10" s="151"/>
      <c r="ID10" s="151"/>
      <c r="IE10" s="151"/>
      <c r="IF10" s="151"/>
      <c r="IG10" s="151"/>
      <c r="IH10" s="151"/>
      <c r="II10" s="151"/>
      <c r="IJ10" s="151"/>
      <c r="IK10" s="151"/>
      <c r="IL10" s="151"/>
      <c r="IM10" s="151"/>
      <c r="IN10" s="151"/>
      <c r="IO10" s="151"/>
      <c r="IP10" s="151"/>
      <c r="IQ10" s="151"/>
      <c r="IR10" s="151"/>
      <c r="IS10" s="151"/>
      <c r="IT10" s="151"/>
      <c r="IU10" s="152"/>
    </row>
    <row r="11" s="141" customFormat="1" ht="15.2" customHeight="1">
      <c r="B11" t="s" s="153">
        <f>IF(INDEX(C11:AH11,1,'Tarifas Eléctricas'!$E$38)=0," ",INDEX(C11:AH11,1,'Tarifas Eléctricas'!$E$38))</f>
        <v>200</v>
      </c>
      <c r="C11" t="s" s="154">
        <v>363</v>
      </c>
      <c r="D11" s="157"/>
      <c r="E11" s="157"/>
      <c r="F11" t="s" s="154">
        <v>364</v>
      </c>
      <c r="G11" t="s" s="154">
        <v>365</v>
      </c>
      <c r="H11" t="s" s="154">
        <v>366</v>
      </c>
      <c r="I11" t="s" s="154">
        <v>367</v>
      </c>
      <c r="J11" t="s" s="154">
        <v>368</v>
      </c>
      <c r="K11" t="s" s="154">
        <v>369</v>
      </c>
      <c r="L11" t="s" s="154">
        <v>200</v>
      </c>
      <c r="M11" t="s" s="154">
        <v>370</v>
      </c>
      <c r="N11" t="s" s="154">
        <v>371</v>
      </c>
      <c r="O11" t="s" s="154">
        <v>372</v>
      </c>
      <c r="P11" t="s" s="154">
        <v>372</v>
      </c>
      <c r="Q11" t="s" s="154">
        <v>373</v>
      </c>
      <c r="R11" t="s" s="154">
        <v>374</v>
      </c>
      <c r="S11" t="s" s="154">
        <v>375</v>
      </c>
      <c r="T11" t="s" s="154">
        <v>376</v>
      </c>
      <c r="U11" t="s" s="154">
        <v>377</v>
      </c>
      <c r="V11" t="s" s="154">
        <v>378</v>
      </c>
      <c r="W11" t="s" s="154">
        <v>379</v>
      </c>
      <c r="X11" t="s" s="154">
        <v>380</v>
      </c>
      <c r="Y11" t="s" s="154">
        <v>381</v>
      </c>
      <c r="Z11" t="s" s="154">
        <v>382</v>
      </c>
      <c r="AA11" t="s" s="154">
        <v>383</v>
      </c>
      <c r="AB11" t="s" s="154">
        <v>384</v>
      </c>
      <c r="AC11" t="s" s="154">
        <v>385</v>
      </c>
      <c r="AD11" t="s" s="154">
        <v>386</v>
      </c>
      <c r="AE11" t="s" s="154">
        <v>387</v>
      </c>
      <c r="AF11" t="s" s="154">
        <v>388</v>
      </c>
      <c r="AG11" t="s" s="154">
        <v>389</v>
      </c>
      <c r="AH11" t="s" s="154">
        <v>390</v>
      </c>
      <c r="AJ11" t="s" s="155">
        <v>98</v>
      </c>
      <c r="AK11" t="s" s="150">
        <v>121</v>
      </c>
      <c r="AL11" t="s" s="150">
        <v>121</v>
      </c>
      <c r="AM11" t="s" s="150">
        <v>121</v>
      </c>
      <c r="AN11" t="s" s="150">
        <v>121</v>
      </c>
      <c r="AO11" t="s" s="150">
        <v>121</v>
      </c>
      <c r="AP11" t="s" s="150">
        <v>121</v>
      </c>
      <c r="AQ11" t="s" s="150">
        <v>121</v>
      </c>
      <c r="AR11" t="s" s="150">
        <v>121</v>
      </c>
      <c r="AS11" t="s" s="150">
        <v>121</v>
      </c>
      <c r="AT11" t="s" s="150">
        <v>121</v>
      </c>
      <c r="AU11" t="s" s="150">
        <v>121</v>
      </c>
      <c r="AV11" t="s" s="150">
        <v>121</v>
      </c>
      <c r="AW11" t="s" s="150">
        <v>121</v>
      </c>
      <c r="AX11" t="s" s="150">
        <v>121</v>
      </c>
      <c r="AY11" t="s" s="150">
        <v>121</v>
      </c>
      <c r="AZ11" t="s" s="150">
        <v>121</v>
      </c>
      <c r="BA11" s="151"/>
      <c r="BB11" s="151"/>
      <c r="BC11" s="151"/>
      <c r="BD11" s="151"/>
      <c r="BE11" s="151"/>
      <c r="BF11" s="151"/>
      <c r="BG11" s="151"/>
      <c r="BH11" s="151"/>
      <c r="BI11" s="151"/>
      <c r="BJ11" s="151"/>
      <c r="BK11" s="151"/>
      <c r="BL11" s="151"/>
      <c r="BM11" s="151"/>
      <c r="BN11" s="151"/>
      <c r="BO11" s="151"/>
      <c r="BP11" s="151"/>
      <c r="BQ11" s="151"/>
      <c r="BR11" s="151"/>
      <c r="BS11" s="151"/>
      <c r="BT11" s="151"/>
      <c r="BU11" s="151"/>
      <c r="BV11" s="151"/>
      <c r="BW11" s="151"/>
      <c r="BX11" s="151"/>
      <c r="BY11" s="151"/>
      <c r="BZ11" s="151"/>
      <c r="CA11" s="151"/>
      <c r="CB11" s="151"/>
      <c r="CC11" s="151"/>
      <c r="CD11" s="151"/>
      <c r="CE11" s="151"/>
      <c r="CF11" s="151"/>
      <c r="CG11" s="151"/>
      <c r="CH11" s="151"/>
      <c r="CI11" s="151"/>
      <c r="CJ11" s="151"/>
      <c r="CK11" s="151"/>
      <c r="CL11" s="151"/>
      <c r="CM11" s="151"/>
      <c r="CN11" s="151"/>
      <c r="CO11" s="151"/>
      <c r="CP11" s="151"/>
      <c r="CQ11" s="151"/>
      <c r="CR11" s="151"/>
      <c r="CS11" s="151"/>
      <c r="CT11" s="151"/>
      <c r="CU11" s="151"/>
      <c r="CV11" s="151"/>
      <c r="CW11" s="151"/>
      <c r="CX11" s="151"/>
      <c r="CY11" s="151"/>
      <c r="CZ11" s="151"/>
      <c r="DA11" s="151"/>
      <c r="DB11" s="151"/>
      <c r="DC11" s="151"/>
      <c r="DD11" s="151"/>
      <c r="DE11" s="151"/>
      <c r="DF11" s="151"/>
      <c r="DG11" s="151"/>
      <c r="DH11" s="151"/>
      <c r="DI11" s="151"/>
      <c r="DJ11" s="151"/>
      <c r="DK11" s="151"/>
      <c r="DL11" s="151"/>
      <c r="DM11" s="151"/>
      <c r="DN11" s="151"/>
      <c r="DO11" s="151"/>
      <c r="DP11" s="151"/>
      <c r="DQ11" s="151"/>
      <c r="DR11" s="151"/>
      <c r="DS11" s="151"/>
      <c r="DT11" s="151"/>
      <c r="DU11" s="151"/>
      <c r="DV11" s="151"/>
      <c r="DW11" s="151"/>
      <c r="DX11" s="151"/>
      <c r="DY11" s="151"/>
      <c r="DZ11" s="151"/>
      <c r="EA11" s="151"/>
      <c r="EB11" s="151"/>
      <c r="EC11" s="151"/>
      <c r="ED11" s="151"/>
      <c r="EE11" s="151"/>
      <c r="EF11" s="151"/>
      <c r="EG11" s="151"/>
      <c r="EH11" s="151"/>
      <c r="EI11" s="151"/>
      <c r="EJ11" s="151"/>
      <c r="EK11" s="151"/>
      <c r="EL11" s="151"/>
      <c r="EM11" s="151"/>
      <c r="EN11" s="151"/>
      <c r="EO11" s="151"/>
      <c r="EP11" s="151"/>
      <c r="EQ11" s="151"/>
      <c r="ER11" s="151"/>
      <c r="ES11" s="151"/>
      <c r="ET11" s="151"/>
      <c r="EU11" s="151"/>
      <c r="EV11" s="151"/>
      <c r="EW11" s="151"/>
      <c r="EX11" s="151"/>
      <c r="EY11" s="151"/>
      <c r="EZ11" s="151"/>
      <c r="FA11" s="151"/>
      <c r="FB11" s="151"/>
      <c r="FC11" s="151"/>
      <c r="FD11" s="151"/>
      <c r="FE11" s="151"/>
      <c r="FF11" s="151"/>
      <c r="FG11" s="151"/>
      <c r="FH11" s="151"/>
      <c r="FI11" s="151"/>
      <c r="FJ11" s="151"/>
      <c r="FK11" s="151"/>
      <c r="FL11" s="151"/>
      <c r="FM11" s="151"/>
      <c r="FN11" s="151"/>
      <c r="FO11" s="151"/>
      <c r="FP11" s="151"/>
      <c r="FQ11" s="151"/>
      <c r="FR11" s="151"/>
      <c r="FS11" s="151"/>
      <c r="FT11" s="151"/>
      <c r="FU11" s="151"/>
      <c r="FV11" s="151"/>
      <c r="FW11" s="151"/>
      <c r="FX11" s="151"/>
      <c r="FY11" s="151"/>
      <c r="FZ11" s="151"/>
      <c r="GA11" s="151"/>
      <c r="GB11" s="151"/>
      <c r="GC11" s="151"/>
      <c r="GD11" s="151"/>
      <c r="GE11" s="151"/>
      <c r="GF11" s="151"/>
      <c r="GG11" s="151"/>
      <c r="GH11" s="151"/>
      <c r="GI11" s="151"/>
      <c r="GJ11" s="151"/>
      <c r="GK11" s="151"/>
      <c r="GL11" s="151"/>
      <c r="GM11" s="151"/>
      <c r="GN11" s="151"/>
      <c r="GO11" s="151"/>
      <c r="GP11" s="151"/>
      <c r="GQ11" s="151"/>
      <c r="GR11" s="151"/>
      <c r="GS11" s="151"/>
      <c r="GT11" s="151"/>
      <c r="GU11" s="151"/>
      <c r="GV11" s="151"/>
      <c r="GW11" s="151"/>
      <c r="GX11" s="151"/>
      <c r="GY11" s="151"/>
      <c r="GZ11" s="151"/>
      <c r="HA11" s="151"/>
      <c r="HB11" s="151"/>
      <c r="HC11" s="151"/>
      <c r="HD11" s="151"/>
      <c r="HE11" s="151"/>
      <c r="HF11" s="151"/>
      <c r="HG11" s="151"/>
      <c r="HH11" s="151"/>
      <c r="HI11" s="151"/>
      <c r="HJ11" s="151"/>
      <c r="HK11" s="151"/>
      <c r="HL11" s="151"/>
      <c r="HM11" s="151"/>
      <c r="HN11" s="151"/>
      <c r="HO11" s="151"/>
      <c r="HP11" s="151"/>
      <c r="HQ11" s="151"/>
      <c r="HR11" s="151"/>
      <c r="HS11" s="151"/>
      <c r="HT11" s="151"/>
      <c r="HU11" s="151"/>
      <c r="HV11" s="151"/>
      <c r="HW11" s="151"/>
      <c r="HX11" s="151"/>
      <c r="HY11" s="151"/>
      <c r="HZ11" s="151"/>
      <c r="IA11" s="151"/>
      <c r="IB11" s="151"/>
      <c r="IC11" s="151"/>
      <c r="ID11" s="151"/>
      <c r="IE11" s="151"/>
      <c r="IF11" s="151"/>
      <c r="IG11" s="151"/>
      <c r="IH11" s="151"/>
      <c r="II11" s="151"/>
      <c r="IJ11" s="151"/>
      <c r="IK11" s="151"/>
      <c r="IL11" s="151"/>
      <c r="IM11" s="151"/>
      <c r="IN11" s="151"/>
      <c r="IO11" s="151"/>
      <c r="IP11" s="151"/>
      <c r="IQ11" s="151"/>
      <c r="IR11" s="151"/>
      <c r="IS11" s="151"/>
      <c r="IT11" s="151"/>
      <c r="IU11" s="152"/>
    </row>
    <row r="12" s="141" customFormat="1" ht="15.2" customHeight="1">
      <c r="B12" t="s" s="153">
        <f>IF(INDEX(C12:AH12,1,'Tarifas Eléctricas'!$E$38)=0," ",INDEX(C12:AH12,1,'Tarifas Eléctricas'!$E$38))</f>
        <v>391</v>
      </c>
      <c r="C12" t="s" s="154">
        <v>392</v>
      </c>
      <c r="D12" s="157"/>
      <c r="E12" s="157"/>
      <c r="F12" t="s" s="154">
        <v>393</v>
      </c>
      <c r="G12" t="s" s="154">
        <v>394</v>
      </c>
      <c r="H12" t="s" s="154">
        <v>395</v>
      </c>
      <c r="I12" t="s" s="154">
        <v>396</v>
      </c>
      <c r="J12" t="s" s="154">
        <v>397</v>
      </c>
      <c r="K12" t="s" s="154">
        <v>398</v>
      </c>
      <c r="L12" t="s" s="154">
        <v>391</v>
      </c>
      <c r="M12" t="s" s="154">
        <v>399</v>
      </c>
      <c r="N12" t="s" s="154">
        <v>400</v>
      </c>
      <c r="O12" t="s" s="154">
        <v>401</v>
      </c>
      <c r="P12" t="s" s="154">
        <v>402</v>
      </c>
      <c r="Q12" t="s" s="154">
        <v>403</v>
      </c>
      <c r="R12" t="s" s="154">
        <v>221</v>
      </c>
      <c r="S12" t="s" s="154">
        <v>404</v>
      </c>
      <c r="T12" t="s" s="154">
        <v>405</v>
      </c>
      <c r="U12" t="s" s="154">
        <v>190</v>
      </c>
      <c r="V12" t="s" s="154">
        <v>406</v>
      </c>
      <c r="W12" t="s" s="154">
        <v>407</v>
      </c>
      <c r="X12" t="s" s="154">
        <v>408</v>
      </c>
      <c r="Y12" t="s" s="154">
        <v>409</v>
      </c>
      <c r="Z12" t="s" s="154">
        <v>410</v>
      </c>
      <c r="AA12" t="s" s="154">
        <v>411</v>
      </c>
      <c r="AB12" t="s" s="154">
        <v>412</v>
      </c>
      <c r="AC12" t="s" s="154">
        <v>413</v>
      </c>
      <c r="AD12" t="s" s="154">
        <v>414</v>
      </c>
      <c r="AE12" t="s" s="154">
        <v>415</v>
      </c>
      <c r="AF12" t="s" s="154">
        <v>416</v>
      </c>
      <c r="AG12" t="s" s="154">
        <v>417</v>
      </c>
      <c r="AH12" t="s" s="154">
        <v>418</v>
      </c>
      <c r="AJ12" t="s" s="155">
        <v>99</v>
      </c>
      <c r="AK12" t="s" s="150">
        <v>121</v>
      </c>
      <c r="AL12" t="s" s="150">
        <v>121</v>
      </c>
      <c r="AM12" t="s" s="150">
        <v>121</v>
      </c>
      <c r="AN12" t="s" s="150">
        <v>121</v>
      </c>
      <c r="AO12" t="s" s="150">
        <v>121</v>
      </c>
      <c r="AP12" t="s" s="150">
        <v>121</v>
      </c>
      <c r="AQ12" t="s" s="150">
        <v>121</v>
      </c>
      <c r="AR12" t="s" s="150">
        <v>121</v>
      </c>
      <c r="AS12" t="s" s="150">
        <v>121</v>
      </c>
      <c r="AT12" t="s" s="150">
        <v>121</v>
      </c>
      <c r="AU12" t="s" s="150">
        <v>121</v>
      </c>
      <c r="AV12" t="s" s="150">
        <v>121</v>
      </c>
      <c r="AW12" t="s" s="150">
        <v>121</v>
      </c>
      <c r="AX12" t="s" s="150">
        <v>121</v>
      </c>
      <c r="AY12" t="s" s="150">
        <v>121</v>
      </c>
      <c r="AZ12" t="s" s="150">
        <v>121</v>
      </c>
      <c r="BA12" t="s" s="150">
        <v>121</v>
      </c>
      <c r="BB12" t="s" s="150">
        <v>121</v>
      </c>
      <c r="BC12" t="s" s="150">
        <v>121</v>
      </c>
      <c r="BD12" t="s" s="150">
        <v>121</v>
      </c>
      <c r="BE12" t="s" s="150">
        <v>121</v>
      </c>
      <c r="BF12" t="s" s="150">
        <v>121</v>
      </c>
      <c r="BG12" t="s" s="150">
        <v>121</v>
      </c>
      <c r="BH12" t="s" s="150">
        <v>121</v>
      </c>
      <c r="BI12" t="s" s="150">
        <v>121</v>
      </c>
      <c r="BJ12" t="s" s="150">
        <v>121</v>
      </c>
      <c r="BK12" t="s" s="150">
        <v>121</v>
      </c>
      <c r="BL12" t="s" s="150">
        <v>121</v>
      </c>
      <c r="BM12" t="s" s="150">
        <v>121</v>
      </c>
      <c r="BN12" t="s" s="150">
        <v>121</v>
      </c>
      <c r="BO12" t="s" s="150">
        <v>121</v>
      </c>
      <c r="BP12" t="s" s="150">
        <v>121</v>
      </c>
      <c r="BQ12" t="s" s="150">
        <v>121</v>
      </c>
      <c r="BR12" t="s" s="150">
        <v>121</v>
      </c>
      <c r="BS12" t="s" s="150">
        <v>121</v>
      </c>
      <c r="BT12" t="s" s="150">
        <v>121</v>
      </c>
      <c r="BU12" t="s" s="150">
        <v>121</v>
      </c>
      <c r="BV12" t="s" s="150">
        <v>121</v>
      </c>
      <c r="BW12" t="s" s="150">
        <v>121</v>
      </c>
      <c r="BX12" t="s" s="150">
        <v>121</v>
      </c>
      <c r="BY12" t="s" s="150">
        <v>121</v>
      </c>
      <c r="BZ12" t="s" s="150">
        <v>121</v>
      </c>
      <c r="CA12" t="s" s="150">
        <v>121</v>
      </c>
      <c r="CB12" t="s" s="150">
        <v>121</v>
      </c>
      <c r="CC12" t="s" s="150">
        <v>121</v>
      </c>
      <c r="CD12" t="s" s="150">
        <v>121</v>
      </c>
      <c r="CE12" s="151"/>
      <c r="CF12" s="151"/>
      <c r="CG12" s="151"/>
      <c r="CH12" s="151"/>
      <c r="CI12" s="151"/>
      <c r="CJ12" s="151"/>
      <c r="CK12" s="151"/>
      <c r="CL12" s="151"/>
      <c r="CM12" s="151"/>
      <c r="CN12" s="151"/>
      <c r="CO12" s="151"/>
      <c r="CP12" s="151"/>
      <c r="CQ12" s="151"/>
      <c r="CR12" s="151"/>
      <c r="CS12" s="151"/>
      <c r="CT12" s="151"/>
      <c r="CU12" s="151"/>
      <c r="CV12" s="151"/>
      <c r="CW12" s="151"/>
      <c r="CX12" s="151"/>
      <c r="CY12" s="151"/>
      <c r="CZ12" s="151"/>
      <c r="DA12" s="151"/>
      <c r="DB12" s="151"/>
      <c r="DC12" s="151"/>
      <c r="DD12" s="151"/>
      <c r="DE12" s="151"/>
      <c r="DF12" s="151"/>
      <c r="DG12" s="151"/>
      <c r="DH12" s="151"/>
      <c r="DI12" s="151"/>
      <c r="DJ12" s="151"/>
      <c r="DK12" s="151"/>
      <c r="DL12" s="151"/>
      <c r="DM12" s="151"/>
      <c r="DN12" s="151"/>
      <c r="DO12" s="151"/>
      <c r="DP12" s="151"/>
      <c r="DQ12" s="151"/>
      <c r="DR12" s="151"/>
      <c r="DS12" s="151"/>
      <c r="DT12" s="151"/>
      <c r="DU12" s="151"/>
      <c r="DV12" s="151"/>
      <c r="DW12" s="151"/>
      <c r="DX12" s="151"/>
      <c r="DY12" s="151"/>
      <c r="DZ12" s="151"/>
      <c r="EA12" s="151"/>
      <c r="EB12" s="151"/>
      <c r="EC12" s="151"/>
      <c r="ED12" s="151"/>
      <c r="EE12" s="151"/>
      <c r="EF12" s="151"/>
      <c r="EG12" s="151"/>
      <c r="EH12" s="151"/>
      <c r="EI12" s="151"/>
      <c r="EJ12" s="151"/>
      <c r="EK12" s="151"/>
      <c r="EL12" s="151"/>
      <c r="EM12" s="151"/>
      <c r="EN12" s="151"/>
      <c r="EO12" s="151"/>
      <c r="EP12" s="151"/>
      <c r="EQ12" s="151"/>
      <c r="ER12" s="151"/>
      <c r="ES12" s="151"/>
      <c r="ET12" s="151"/>
      <c r="EU12" s="151"/>
      <c r="EV12" s="151"/>
      <c r="EW12" s="151"/>
      <c r="EX12" s="151"/>
      <c r="EY12" s="151"/>
      <c r="EZ12" s="151"/>
      <c r="FA12" s="151"/>
      <c r="FB12" s="151"/>
      <c r="FC12" s="151"/>
      <c r="FD12" s="151"/>
      <c r="FE12" s="151"/>
      <c r="FF12" s="151"/>
      <c r="FG12" s="151"/>
      <c r="FH12" s="151"/>
      <c r="FI12" s="151"/>
      <c r="FJ12" s="151"/>
      <c r="FK12" s="151"/>
      <c r="FL12" s="151"/>
      <c r="FM12" s="151"/>
      <c r="FN12" s="151"/>
      <c r="FO12" s="151"/>
      <c r="FP12" s="151"/>
      <c r="FQ12" s="151"/>
      <c r="FR12" s="151"/>
      <c r="FS12" s="151"/>
      <c r="FT12" s="151"/>
      <c r="FU12" s="151"/>
      <c r="FV12" s="151"/>
      <c r="FW12" s="151"/>
      <c r="FX12" s="151"/>
      <c r="FY12" s="151"/>
      <c r="FZ12" s="151"/>
      <c r="GA12" s="151"/>
      <c r="GB12" s="151"/>
      <c r="GC12" s="151"/>
      <c r="GD12" s="151"/>
      <c r="GE12" s="151"/>
      <c r="GF12" s="151"/>
      <c r="GG12" s="151"/>
      <c r="GH12" s="151"/>
      <c r="GI12" s="151"/>
      <c r="GJ12" s="151"/>
      <c r="GK12" s="151"/>
      <c r="GL12" s="151"/>
      <c r="GM12" s="151"/>
      <c r="GN12" s="151"/>
      <c r="GO12" s="151"/>
      <c r="GP12" s="151"/>
      <c r="GQ12" s="151"/>
      <c r="GR12" s="151"/>
      <c r="GS12" s="151"/>
      <c r="GT12" s="151"/>
      <c r="GU12" s="151"/>
      <c r="GV12" s="151"/>
      <c r="GW12" s="151"/>
      <c r="GX12" s="151"/>
      <c r="GY12" s="151"/>
      <c r="GZ12" s="151"/>
      <c r="HA12" s="151"/>
      <c r="HB12" s="151"/>
      <c r="HC12" s="151"/>
      <c r="HD12" s="151"/>
      <c r="HE12" s="151"/>
      <c r="HF12" s="151"/>
      <c r="HG12" s="151"/>
      <c r="HH12" s="151"/>
      <c r="HI12" s="151"/>
      <c r="HJ12" s="151"/>
      <c r="HK12" s="151"/>
      <c r="HL12" s="151"/>
      <c r="HM12" s="151"/>
      <c r="HN12" s="151"/>
      <c r="HO12" s="151"/>
      <c r="HP12" s="151"/>
      <c r="HQ12" s="151"/>
      <c r="HR12" s="151"/>
      <c r="HS12" s="151"/>
      <c r="HT12" s="151"/>
      <c r="HU12" s="151"/>
      <c r="HV12" s="151"/>
      <c r="HW12" s="151"/>
      <c r="HX12" s="151"/>
      <c r="HY12" s="151"/>
      <c r="HZ12" s="151"/>
      <c r="IA12" s="151"/>
      <c r="IB12" s="151"/>
      <c r="IC12" s="151"/>
      <c r="ID12" s="151"/>
      <c r="IE12" s="151"/>
      <c r="IF12" s="151"/>
      <c r="IG12" s="151"/>
      <c r="IH12" s="151"/>
      <c r="II12" s="151"/>
      <c r="IJ12" s="151"/>
      <c r="IK12" s="151"/>
      <c r="IL12" s="151"/>
      <c r="IM12" s="151"/>
      <c r="IN12" s="151"/>
      <c r="IO12" s="151"/>
      <c r="IP12" s="151"/>
      <c r="IQ12" s="151"/>
      <c r="IR12" s="151"/>
      <c r="IS12" s="151"/>
      <c r="IT12" s="151"/>
      <c r="IU12" s="152"/>
    </row>
    <row r="13" s="141" customFormat="1" ht="15.2" customHeight="1">
      <c r="B13" t="s" s="153">
        <f>IF(INDEX(C13:AH13,1,'Tarifas Eléctricas'!$E$38)=0," ",INDEX(C13:AH13,1,'Tarifas Eléctricas'!$E$38))</f>
        <v>419</v>
      </c>
      <c r="C13" t="s" s="154">
        <v>420</v>
      </c>
      <c r="D13" s="157"/>
      <c r="E13" s="157"/>
      <c r="F13" t="s" s="154">
        <v>421</v>
      </c>
      <c r="G13" t="s" s="154">
        <v>422</v>
      </c>
      <c r="H13" s="157"/>
      <c r="I13" t="s" s="154">
        <v>423</v>
      </c>
      <c r="J13" t="s" s="154">
        <v>331</v>
      </c>
      <c r="K13" t="s" s="154">
        <v>424</v>
      </c>
      <c r="L13" t="s" s="154">
        <v>419</v>
      </c>
      <c r="M13" t="s" s="154">
        <v>425</v>
      </c>
      <c r="N13" t="s" s="154">
        <v>426</v>
      </c>
      <c r="O13" t="s" s="154">
        <v>427</v>
      </c>
      <c r="P13" t="s" s="154">
        <v>428</v>
      </c>
      <c r="Q13" t="s" s="154">
        <v>429</v>
      </c>
      <c r="R13" t="s" s="154">
        <v>430</v>
      </c>
      <c r="S13" t="s" s="154">
        <v>431</v>
      </c>
      <c r="T13" t="s" s="154">
        <v>432</v>
      </c>
      <c r="U13" t="s" s="154">
        <v>433</v>
      </c>
      <c r="V13" t="s" s="154">
        <v>434</v>
      </c>
      <c r="W13" t="s" s="154">
        <v>435</v>
      </c>
      <c r="X13" t="s" s="154">
        <v>436</v>
      </c>
      <c r="Y13" s="157"/>
      <c r="Z13" t="s" s="154">
        <v>437</v>
      </c>
      <c r="AA13" t="s" s="154">
        <v>438</v>
      </c>
      <c r="AB13" t="s" s="154">
        <v>439</v>
      </c>
      <c r="AC13" t="s" s="154">
        <v>440</v>
      </c>
      <c r="AD13" t="s" s="154">
        <v>441</v>
      </c>
      <c r="AE13" t="s" s="154">
        <v>442</v>
      </c>
      <c r="AF13" t="s" s="154">
        <v>443</v>
      </c>
      <c r="AG13" t="s" s="154">
        <v>444</v>
      </c>
      <c r="AH13" t="s" s="154">
        <v>445</v>
      </c>
      <c r="AJ13" t="s" s="155">
        <v>100</v>
      </c>
      <c r="AK13" t="s" s="150">
        <v>182</v>
      </c>
      <c r="AL13" t="s" s="150">
        <v>121</v>
      </c>
      <c r="AM13" t="s" s="150">
        <v>184</v>
      </c>
      <c r="AN13" t="s" s="150">
        <v>182</v>
      </c>
      <c r="AO13" t="s" s="150">
        <v>182</v>
      </c>
      <c r="AP13" t="s" s="150">
        <v>151</v>
      </c>
      <c r="AQ13" t="s" s="150">
        <v>183</v>
      </c>
      <c r="AR13" t="s" s="150">
        <v>185</v>
      </c>
      <c r="AS13" t="s" s="150">
        <v>182</v>
      </c>
      <c r="AT13" t="s" s="150">
        <v>121</v>
      </c>
      <c r="AU13" t="s" s="150">
        <v>182</v>
      </c>
      <c r="AV13" t="s" s="150">
        <v>185</v>
      </c>
      <c r="AW13" t="s" s="150">
        <v>182</v>
      </c>
      <c r="AX13" t="s" s="150">
        <v>182</v>
      </c>
      <c r="AY13" t="s" s="150">
        <v>151</v>
      </c>
      <c r="AZ13" t="s" s="150">
        <v>182</v>
      </c>
      <c r="BA13" t="s" s="150">
        <v>182</v>
      </c>
      <c r="BB13" t="s" s="150">
        <v>182</v>
      </c>
      <c r="BC13" t="s" s="150">
        <v>182</v>
      </c>
      <c r="BD13" t="s" s="150">
        <v>182</v>
      </c>
      <c r="BE13" t="s" s="150">
        <v>182</v>
      </c>
      <c r="BF13" t="s" s="150">
        <v>184</v>
      </c>
      <c r="BG13" t="s" s="150">
        <v>182</v>
      </c>
      <c r="BH13" t="s" s="150">
        <v>182</v>
      </c>
      <c r="BI13" t="s" s="150">
        <v>182</v>
      </c>
      <c r="BJ13" t="s" s="150">
        <v>151</v>
      </c>
      <c r="BK13" t="s" s="150">
        <v>184</v>
      </c>
      <c r="BL13" t="s" s="150">
        <v>121</v>
      </c>
      <c r="BM13" t="s" s="150">
        <v>121</v>
      </c>
      <c r="BN13" t="s" s="150">
        <v>182</v>
      </c>
      <c r="BO13" t="s" s="150">
        <v>151</v>
      </c>
      <c r="BP13" t="s" s="150">
        <v>151</v>
      </c>
      <c r="BQ13" t="s" s="150">
        <v>185</v>
      </c>
      <c r="BR13" t="s" s="150">
        <v>182</v>
      </c>
      <c r="BS13" t="s" s="150">
        <v>182</v>
      </c>
      <c r="BT13" t="s" s="150">
        <v>182</v>
      </c>
      <c r="BU13" t="s" s="150">
        <v>121</v>
      </c>
      <c r="BV13" t="s" s="150">
        <v>182</v>
      </c>
      <c r="BW13" t="s" s="150">
        <v>185</v>
      </c>
      <c r="BX13" t="s" s="150">
        <v>151</v>
      </c>
      <c r="BY13" t="s" s="150">
        <v>182</v>
      </c>
      <c r="BZ13" t="s" s="150">
        <v>182</v>
      </c>
      <c r="CA13" t="s" s="150">
        <v>182</v>
      </c>
      <c r="CB13" t="s" s="150">
        <v>151</v>
      </c>
      <c r="CC13" t="s" s="150">
        <v>182</v>
      </c>
      <c r="CD13" t="s" s="150">
        <v>182</v>
      </c>
      <c r="CE13" t="s" s="150">
        <v>183</v>
      </c>
      <c r="CF13" t="s" s="150">
        <v>182</v>
      </c>
      <c r="CG13" t="s" s="150">
        <v>151</v>
      </c>
      <c r="CH13" t="s" s="150">
        <v>150</v>
      </c>
      <c r="CI13" t="s" s="150">
        <v>151</v>
      </c>
      <c r="CJ13" t="s" s="150">
        <v>182</v>
      </c>
      <c r="CK13" t="s" s="150">
        <v>185</v>
      </c>
      <c r="CL13" t="s" s="150">
        <v>183</v>
      </c>
      <c r="CM13" t="s" s="150">
        <v>121</v>
      </c>
      <c r="CN13" t="s" s="150">
        <v>185</v>
      </c>
      <c r="CO13" t="s" s="150">
        <v>182</v>
      </c>
      <c r="CP13" t="s" s="150">
        <v>151</v>
      </c>
      <c r="CQ13" t="s" s="150">
        <v>182</v>
      </c>
      <c r="CR13" t="s" s="150">
        <v>121</v>
      </c>
      <c r="CS13" t="s" s="150">
        <v>151</v>
      </c>
      <c r="CT13" t="s" s="150">
        <v>182</v>
      </c>
      <c r="CU13" t="s" s="150">
        <v>182</v>
      </c>
      <c r="CV13" t="s" s="150">
        <v>183</v>
      </c>
      <c r="CW13" t="s" s="150">
        <v>182</v>
      </c>
      <c r="CX13" t="s" s="150">
        <v>182</v>
      </c>
      <c r="CY13" t="s" s="150">
        <v>183</v>
      </c>
      <c r="CZ13" t="s" s="150">
        <v>182</v>
      </c>
      <c r="DA13" t="s" s="150">
        <v>182</v>
      </c>
      <c r="DB13" t="s" s="150">
        <v>151</v>
      </c>
      <c r="DC13" t="s" s="150">
        <v>182</v>
      </c>
      <c r="DD13" t="s" s="150">
        <v>182</v>
      </c>
      <c r="DE13" t="s" s="150">
        <v>183</v>
      </c>
      <c r="DF13" t="s" s="150">
        <v>121</v>
      </c>
      <c r="DG13" t="s" s="150">
        <v>151</v>
      </c>
      <c r="DH13" t="s" s="150">
        <v>182</v>
      </c>
      <c r="DI13" t="s" s="150">
        <v>182</v>
      </c>
      <c r="DJ13" t="s" s="150">
        <v>182</v>
      </c>
      <c r="DK13" t="s" s="150">
        <v>121</v>
      </c>
      <c r="DL13" t="s" s="150">
        <v>182</v>
      </c>
      <c r="DM13" t="s" s="150">
        <v>182</v>
      </c>
      <c r="DN13" s="151"/>
      <c r="DO13" s="151"/>
      <c r="DP13" s="151"/>
      <c r="DQ13" s="151"/>
      <c r="DR13" s="151"/>
      <c r="DS13" s="151"/>
      <c r="DT13" s="151"/>
      <c r="DU13" s="151"/>
      <c r="DV13" s="151"/>
      <c r="DW13" s="151"/>
      <c r="DX13" s="151"/>
      <c r="DY13" s="151"/>
      <c r="DZ13" s="151"/>
      <c r="EA13" s="151"/>
      <c r="EB13" s="151"/>
      <c r="EC13" s="151"/>
      <c r="ED13" s="151"/>
      <c r="EE13" s="151"/>
      <c r="EF13" s="151"/>
      <c r="EG13" s="151"/>
      <c r="EH13" s="151"/>
      <c r="EI13" s="151"/>
      <c r="EJ13" s="151"/>
      <c r="EK13" s="151"/>
      <c r="EL13" s="151"/>
      <c r="EM13" s="151"/>
      <c r="EN13" s="151"/>
      <c r="EO13" s="151"/>
      <c r="EP13" s="151"/>
      <c r="EQ13" s="151"/>
      <c r="ER13" s="151"/>
      <c r="ES13" s="151"/>
      <c r="ET13" s="151"/>
      <c r="EU13" s="151"/>
      <c r="EV13" s="151"/>
      <c r="EW13" s="151"/>
      <c r="EX13" s="151"/>
      <c r="EY13" s="151"/>
      <c r="EZ13" s="151"/>
      <c r="FA13" s="151"/>
      <c r="FB13" s="151"/>
      <c r="FC13" s="151"/>
      <c r="FD13" s="151"/>
      <c r="FE13" s="151"/>
      <c r="FF13" s="151"/>
      <c r="FG13" s="151"/>
      <c r="FH13" s="151"/>
      <c r="FI13" s="151"/>
      <c r="FJ13" s="151"/>
      <c r="FK13" s="151"/>
      <c r="FL13" s="151"/>
      <c r="FM13" s="151"/>
      <c r="FN13" s="151"/>
      <c r="FO13" s="151"/>
      <c r="FP13" s="151"/>
      <c r="FQ13" s="151"/>
      <c r="FR13" s="151"/>
      <c r="FS13" s="151"/>
      <c r="FT13" s="151"/>
      <c r="FU13" s="151"/>
      <c r="FV13" s="151"/>
      <c r="FW13" s="151"/>
      <c r="FX13" s="151"/>
      <c r="FY13" s="151"/>
      <c r="FZ13" s="151"/>
      <c r="GA13" s="151"/>
      <c r="GB13" s="151"/>
      <c r="GC13" s="151"/>
      <c r="GD13" s="151"/>
      <c r="GE13" s="151"/>
      <c r="GF13" s="151"/>
      <c r="GG13" s="151"/>
      <c r="GH13" s="151"/>
      <c r="GI13" s="151"/>
      <c r="GJ13" s="151"/>
      <c r="GK13" s="151"/>
      <c r="GL13" s="151"/>
      <c r="GM13" s="151"/>
      <c r="GN13" s="151"/>
      <c r="GO13" s="151"/>
      <c r="GP13" s="151"/>
      <c r="GQ13" s="151"/>
      <c r="GR13" s="151"/>
      <c r="GS13" s="151"/>
      <c r="GT13" s="151"/>
      <c r="GU13" s="151"/>
      <c r="GV13" s="151"/>
      <c r="GW13" s="151"/>
      <c r="GX13" s="151"/>
      <c r="GY13" s="151"/>
      <c r="GZ13" s="151"/>
      <c r="HA13" s="151"/>
      <c r="HB13" s="151"/>
      <c r="HC13" s="151"/>
      <c r="HD13" s="151"/>
      <c r="HE13" s="151"/>
      <c r="HF13" s="151"/>
      <c r="HG13" s="151"/>
      <c r="HH13" s="151"/>
      <c r="HI13" s="151"/>
      <c r="HJ13" s="151"/>
      <c r="HK13" s="151"/>
      <c r="HL13" s="151"/>
      <c r="HM13" s="151"/>
      <c r="HN13" s="151"/>
      <c r="HO13" s="151"/>
      <c r="HP13" s="151"/>
      <c r="HQ13" s="151"/>
      <c r="HR13" s="151"/>
      <c r="HS13" s="151"/>
      <c r="HT13" s="151"/>
      <c r="HU13" s="151"/>
      <c r="HV13" s="151"/>
      <c r="HW13" s="151"/>
      <c r="HX13" s="151"/>
      <c r="HY13" s="151"/>
      <c r="HZ13" s="151"/>
      <c r="IA13" s="151"/>
      <c r="IB13" s="151"/>
      <c r="IC13" s="151"/>
      <c r="ID13" s="151"/>
      <c r="IE13" s="151"/>
      <c r="IF13" s="151"/>
      <c r="IG13" s="151"/>
      <c r="IH13" s="151"/>
      <c r="II13" s="151"/>
      <c r="IJ13" s="151"/>
      <c r="IK13" s="151"/>
      <c r="IL13" s="151"/>
      <c r="IM13" s="151"/>
      <c r="IN13" s="151"/>
      <c r="IO13" s="151"/>
      <c r="IP13" s="151"/>
      <c r="IQ13" s="151"/>
      <c r="IR13" s="151"/>
      <c r="IS13" s="151"/>
      <c r="IT13" s="151"/>
      <c r="IU13" s="152"/>
    </row>
    <row r="14" s="141" customFormat="1" ht="15.2" customHeight="1">
      <c r="B14" t="s" s="153">
        <f>IF(INDEX(C14:AH14,1,'Tarifas Eléctricas'!$E$38)=0," ",INDEX(C14:AH14,1,'Tarifas Eléctricas'!$E$38))</f>
        <v>446</v>
      </c>
      <c r="C14" s="157"/>
      <c r="D14" s="157"/>
      <c r="E14" s="157"/>
      <c r="F14" s="157"/>
      <c r="G14" t="s" s="154">
        <v>447</v>
      </c>
      <c r="H14" s="157"/>
      <c r="I14" t="s" s="154">
        <v>448</v>
      </c>
      <c r="J14" t="s" s="154">
        <v>449</v>
      </c>
      <c r="K14" t="s" s="154">
        <v>450</v>
      </c>
      <c r="L14" t="s" s="154">
        <v>446</v>
      </c>
      <c r="M14" t="s" s="154">
        <v>451</v>
      </c>
      <c r="N14" t="s" s="154">
        <v>452</v>
      </c>
      <c r="O14" t="s" s="154">
        <v>453</v>
      </c>
      <c r="P14" t="s" s="154">
        <v>454</v>
      </c>
      <c r="Q14" t="s" s="154">
        <v>455</v>
      </c>
      <c r="R14" t="s" s="154">
        <v>456</v>
      </c>
      <c r="S14" t="s" s="154">
        <v>457</v>
      </c>
      <c r="T14" t="s" s="154">
        <v>458</v>
      </c>
      <c r="U14" t="s" s="154">
        <v>459</v>
      </c>
      <c r="V14" t="s" s="154">
        <v>460</v>
      </c>
      <c r="W14" t="s" s="154">
        <v>461</v>
      </c>
      <c r="X14" t="s" s="154">
        <v>462</v>
      </c>
      <c r="Y14" s="157"/>
      <c r="Z14" t="s" s="154">
        <v>463</v>
      </c>
      <c r="AA14" t="s" s="154">
        <v>464</v>
      </c>
      <c r="AB14" t="s" s="154">
        <v>465</v>
      </c>
      <c r="AC14" t="s" s="154">
        <v>466</v>
      </c>
      <c r="AD14" t="s" s="154">
        <v>467</v>
      </c>
      <c r="AE14" t="s" s="154">
        <v>468</v>
      </c>
      <c r="AF14" t="s" s="154">
        <v>469</v>
      </c>
      <c r="AG14" t="s" s="154">
        <v>470</v>
      </c>
      <c r="AH14" t="s" s="154">
        <v>471</v>
      </c>
      <c r="AJ14" t="s" s="155">
        <v>101</v>
      </c>
      <c r="AK14" t="s" s="150">
        <v>121</v>
      </c>
      <c r="AL14" t="s" s="150">
        <v>121</v>
      </c>
      <c r="AM14" t="s" s="150">
        <v>121</v>
      </c>
      <c r="AN14" t="s" s="150">
        <v>121</v>
      </c>
      <c r="AO14" t="s" s="150">
        <v>121</v>
      </c>
      <c r="AP14" t="s" s="150">
        <v>121</v>
      </c>
      <c r="AQ14" t="s" s="150">
        <v>121</v>
      </c>
      <c r="AR14" t="s" s="150">
        <v>121</v>
      </c>
      <c r="AS14" t="s" s="150">
        <v>121</v>
      </c>
      <c r="AT14" t="s" s="150">
        <v>121</v>
      </c>
      <c r="AU14" t="s" s="150">
        <v>182</v>
      </c>
      <c r="AV14" t="s" s="150">
        <v>121</v>
      </c>
      <c r="AW14" t="s" s="150">
        <v>121</v>
      </c>
      <c r="AX14" t="s" s="150">
        <v>121</v>
      </c>
      <c r="AY14" t="s" s="150">
        <v>121</v>
      </c>
      <c r="AZ14" t="s" s="150">
        <v>121</v>
      </c>
      <c r="BA14" t="s" s="150">
        <v>121</v>
      </c>
      <c r="BB14" t="s" s="150">
        <v>121</v>
      </c>
      <c r="BC14" t="s" s="150">
        <v>121</v>
      </c>
      <c r="BD14" t="s" s="150">
        <v>121</v>
      </c>
      <c r="BE14" t="s" s="150">
        <v>121</v>
      </c>
      <c r="BF14" t="s" s="150">
        <v>121</v>
      </c>
      <c r="BG14" t="s" s="150">
        <v>121</v>
      </c>
      <c r="BH14" t="s" s="150">
        <v>121</v>
      </c>
      <c r="BI14" t="s" s="150">
        <v>182</v>
      </c>
      <c r="BJ14" t="s" s="150">
        <v>182</v>
      </c>
      <c r="BK14" t="s" s="150">
        <v>151</v>
      </c>
      <c r="BL14" t="s" s="150">
        <v>182</v>
      </c>
      <c r="BM14" t="s" s="150">
        <v>121</v>
      </c>
      <c r="BN14" t="s" s="150">
        <v>121</v>
      </c>
      <c r="BO14" t="s" s="150">
        <v>121</v>
      </c>
      <c r="BP14" t="s" s="150">
        <v>182</v>
      </c>
      <c r="BQ14" t="s" s="150">
        <v>121</v>
      </c>
      <c r="BR14" t="s" s="150">
        <v>182</v>
      </c>
      <c r="BS14" t="s" s="150">
        <v>121</v>
      </c>
      <c r="BT14" t="s" s="150">
        <v>121</v>
      </c>
      <c r="BU14" t="s" s="150">
        <v>151</v>
      </c>
      <c r="BV14" t="s" s="150">
        <v>121</v>
      </c>
      <c r="BW14" t="s" s="150">
        <v>121</v>
      </c>
      <c r="BX14" t="s" s="150">
        <v>121</v>
      </c>
      <c r="BY14" t="s" s="150">
        <v>121</v>
      </c>
      <c r="BZ14" t="s" s="150">
        <v>121</v>
      </c>
      <c r="CA14" t="s" s="150">
        <v>121</v>
      </c>
      <c r="CB14" t="s" s="150">
        <v>121</v>
      </c>
      <c r="CC14" t="s" s="150">
        <v>121</v>
      </c>
      <c r="CD14" t="s" s="150">
        <v>182</v>
      </c>
      <c r="CE14" t="s" s="150">
        <v>121</v>
      </c>
      <c r="CF14" t="s" s="150">
        <v>121</v>
      </c>
      <c r="CG14" t="s" s="150">
        <v>182</v>
      </c>
      <c r="CH14" t="s" s="150">
        <v>121</v>
      </c>
      <c r="CI14" t="s" s="150">
        <v>121</v>
      </c>
      <c r="CJ14" t="s" s="150">
        <v>121</v>
      </c>
      <c r="CK14" t="s" s="150">
        <v>121</v>
      </c>
      <c r="CL14" t="s" s="150">
        <v>121</v>
      </c>
      <c r="CM14" t="s" s="150">
        <v>121</v>
      </c>
      <c r="CN14" t="s" s="150">
        <v>121</v>
      </c>
      <c r="CO14" t="s" s="150">
        <v>121</v>
      </c>
      <c r="CP14" t="s" s="150">
        <v>121</v>
      </c>
      <c r="CQ14" t="s" s="150">
        <v>121</v>
      </c>
      <c r="CR14" t="s" s="150">
        <v>121</v>
      </c>
      <c r="CS14" t="s" s="150">
        <v>121</v>
      </c>
      <c r="CT14" t="s" s="150">
        <v>182</v>
      </c>
      <c r="CU14" t="s" s="150">
        <v>121</v>
      </c>
      <c r="CV14" t="s" s="150">
        <v>121</v>
      </c>
      <c r="CW14" t="s" s="150">
        <v>121</v>
      </c>
      <c r="CX14" t="s" s="150">
        <v>121</v>
      </c>
      <c r="CY14" t="s" s="150">
        <v>121</v>
      </c>
      <c r="CZ14" t="s" s="150">
        <v>121</v>
      </c>
      <c r="DA14" t="s" s="150">
        <v>121</v>
      </c>
      <c r="DB14" t="s" s="150">
        <v>121</v>
      </c>
      <c r="DC14" t="s" s="150">
        <v>121</v>
      </c>
      <c r="DD14" t="s" s="150">
        <v>121</v>
      </c>
      <c r="DE14" t="s" s="150">
        <v>182</v>
      </c>
      <c r="DF14" t="s" s="150">
        <v>121</v>
      </c>
      <c r="DG14" t="s" s="150">
        <v>121</v>
      </c>
      <c r="DH14" t="s" s="150">
        <v>121</v>
      </c>
      <c r="DI14" t="s" s="150">
        <v>121</v>
      </c>
      <c r="DJ14" t="s" s="150">
        <v>182</v>
      </c>
      <c r="DK14" t="s" s="150">
        <v>121</v>
      </c>
      <c r="DL14" t="s" s="150">
        <v>182</v>
      </c>
      <c r="DM14" t="s" s="150">
        <v>121</v>
      </c>
      <c r="DN14" t="s" s="150">
        <v>121</v>
      </c>
      <c r="DO14" t="s" s="150">
        <v>121</v>
      </c>
      <c r="DP14" t="s" s="150">
        <v>121</v>
      </c>
      <c r="DQ14" s="151"/>
      <c r="DR14" s="151"/>
      <c r="DS14" s="151"/>
      <c r="DT14" s="151"/>
      <c r="DU14" s="151"/>
      <c r="DV14" s="151"/>
      <c r="DW14" s="151"/>
      <c r="DX14" s="151"/>
      <c r="DY14" s="151"/>
      <c r="DZ14" s="151"/>
      <c r="EA14" s="151"/>
      <c r="EB14" s="151"/>
      <c r="EC14" s="151"/>
      <c r="ED14" s="151"/>
      <c r="EE14" s="151"/>
      <c r="EF14" s="151"/>
      <c r="EG14" s="151"/>
      <c r="EH14" s="151"/>
      <c r="EI14" s="151"/>
      <c r="EJ14" s="151"/>
      <c r="EK14" s="151"/>
      <c r="EL14" s="151"/>
      <c r="EM14" s="151"/>
      <c r="EN14" s="151"/>
      <c r="EO14" s="151"/>
      <c r="EP14" s="151"/>
      <c r="EQ14" s="151"/>
      <c r="ER14" s="151"/>
      <c r="ES14" s="151"/>
      <c r="ET14" s="151"/>
      <c r="EU14" s="151"/>
      <c r="EV14" s="151"/>
      <c r="EW14" s="151"/>
      <c r="EX14" s="151"/>
      <c r="EY14" s="151"/>
      <c r="EZ14" s="151"/>
      <c r="FA14" s="151"/>
      <c r="FB14" s="151"/>
      <c r="FC14" s="151"/>
      <c r="FD14" s="151"/>
      <c r="FE14" s="151"/>
      <c r="FF14" s="151"/>
      <c r="FG14" s="151"/>
      <c r="FH14" s="151"/>
      <c r="FI14" s="151"/>
      <c r="FJ14" s="151"/>
      <c r="FK14" s="151"/>
      <c r="FL14" s="151"/>
      <c r="FM14" s="151"/>
      <c r="FN14" s="151"/>
      <c r="FO14" s="151"/>
      <c r="FP14" s="151"/>
      <c r="FQ14" s="151"/>
      <c r="FR14" s="151"/>
      <c r="FS14" s="151"/>
      <c r="FT14" s="151"/>
      <c r="FU14" s="151"/>
      <c r="FV14" s="151"/>
      <c r="FW14" s="151"/>
      <c r="FX14" s="151"/>
      <c r="FY14" s="151"/>
      <c r="FZ14" s="151"/>
      <c r="GA14" s="151"/>
      <c r="GB14" s="151"/>
      <c r="GC14" s="151"/>
      <c r="GD14" s="151"/>
      <c r="GE14" s="151"/>
      <c r="GF14" s="151"/>
      <c r="GG14" s="151"/>
      <c r="GH14" s="151"/>
      <c r="GI14" s="151"/>
      <c r="GJ14" s="151"/>
      <c r="GK14" s="151"/>
      <c r="GL14" s="151"/>
      <c r="GM14" s="151"/>
      <c r="GN14" s="151"/>
      <c r="GO14" s="151"/>
      <c r="GP14" s="151"/>
      <c r="GQ14" s="151"/>
      <c r="GR14" s="151"/>
      <c r="GS14" s="151"/>
      <c r="GT14" s="151"/>
      <c r="GU14" s="151"/>
      <c r="GV14" s="151"/>
      <c r="GW14" s="151"/>
      <c r="GX14" s="151"/>
      <c r="GY14" s="151"/>
      <c r="GZ14" s="151"/>
      <c r="HA14" s="151"/>
      <c r="HB14" s="151"/>
      <c r="HC14" s="151"/>
      <c r="HD14" s="151"/>
      <c r="HE14" s="151"/>
      <c r="HF14" s="151"/>
      <c r="HG14" s="151"/>
      <c r="HH14" s="151"/>
      <c r="HI14" s="151"/>
      <c r="HJ14" s="151"/>
      <c r="HK14" s="151"/>
      <c r="HL14" s="151"/>
      <c r="HM14" s="151"/>
      <c r="HN14" s="151"/>
      <c r="HO14" s="151"/>
      <c r="HP14" s="151"/>
      <c r="HQ14" s="151"/>
      <c r="HR14" s="151"/>
      <c r="HS14" s="151"/>
      <c r="HT14" s="151"/>
      <c r="HU14" s="151"/>
      <c r="HV14" s="151"/>
      <c r="HW14" s="151"/>
      <c r="HX14" s="151"/>
      <c r="HY14" s="151"/>
      <c r="HZ14" s="151"/>
      <c r="IA14" s="151"/>
      <c r="IB14" s="151"/>
      <c r="IC14" s="151"/>
      <c r="ID14" s="151"/>
      <c r="IE14" s="151"/>
      <c r="IF14" s="151"/>
      <c r="IG14" s="151"/>
      <c r="IH14" s="151"/>
      <c r="II14" s="151"/>
      <c r="IJ14" s="151"/>
      <c r="IK14" s="151"/>
      <c r="IL14" s="151"/>
      <c r="IM14" s="151"/>
      <c r="IN14" s="151"/>
      <c r="IO14" s="151"/>
      <c r="IP14" s="151"/>
      <c r="IQ14" s="151"/>
      <c r="IR14" s="151"/>
      <c r="IS14" s="151"/>
      <c r="IT14" s="151"/>
      <c r="IU14" s="152"/>
    </row>
    <row r="15" s="141" customFormat="1" ht="15.2" customHeight="1">
      <c r="B15" t="s" s="153">
        <f>IF(INDEX(C15:AH15,1,'Tarifas Eléctricas'!$E$38)=0," ",INDEX(C15:AH15,1,'Tarifas Eléctricas'!$E$38))</f>
        <v>245</v>
      </c>
      <c r="C15" s="157"/>
      <c r="D15" s="157"/>
      <c r="E15" s="157"/>
      <c r="F15" s="157"/>
      <c r="G15" t="s" s="154">
        <v>398</v>
      </c>
      <c r="H15" s="157"/>
      <c r="I15" t="s" s="154">
        <v>472</v>
      </c>
      <c r="J15" t="s" s="154">
        <v>473</v>
      </c>
      <c r="K15" t="s" s="154">
        <v>474</v>
      </c>
      <c r="L15" t="s" s="154">
        <v>245</v>
      </c>
      <c r="M15" t="s" s="154">
        <v>475</v>
      </c>
      <c r="N15" t="s" s="154">
        <v>476</v>
      </c>
      <c r="O15" t="s" s="154">
        <v>477</v>
      </c>
      <c r="P15" t="s" s="154">
        <v>478</v>
      </c>
      <c r="Q15" t="s" s="154">
        <v>479</v>
      </c>
      <c r="R15" t="s" s="154">
        <v>480</v>
      </c>
      <c r="S15" t="s" s="154">
        <v>481</v>
      </c>
      <c r="T15" t="s" s="154">
        <v>482</v>
      </c>
      <c r="U15" t="s" s="154">
        <v>483</v>
      </c>
      <c r="V15" t="s" s="154">
        <v>484</v>
      </c>
      <c r="W15" t="s" s="154">
        <v>485</v>
      </c>
      <c r="X15" t="s" s="154">
        <v>486</v>
      </c>
      <c r="Y15" s="157"/>
      <c r="Z15" t="s" s="154">
        <v>487</v>
      </c>
      <c r="AA15" t="s" s="154">
        <v>488</v>
      </c>
      <c r="AB15" t="s" s="154">
        <v>489</v>
      </c>
      <c r="AC15" t="s" s="154">
        <v>490</v>
      </c>
      <c r="AD15" t="s" s="154">
        <v>491</v>
      </c>
      <c r="AE15" t="s" s="154">
        <v>492</v>
      </c>
      <c r="AF15" t="s" s="154">
        <v>493</v>
      </c>
      <c r="AG15" t="s" s="154">
        <v>494</v>
      </c>
      <c r="AH15" t="s" s="154">
        <v>495</v>
      </c>
      <c r="AJ15" t="s" s="155">
        <v>102</v>
      </c>
      <c r="AK15" t="s" s="150">
        <v>121</v>
      </c>
      <c r="AL15" t="s" s="150">
        <v>121</v>
      </c>
      <c r="AM15" t="s" s="150">
        <v>121</v>
      </c>
      <c r="AN15" t="s" s="150">
        <v>121</v>
      </c>
      <c r="AO15" t="s" s="150">
        <v>151</v>
      </c>
      <c r="AP15" t="s" s="150">
        <v>121</v>
      </c>
      <c r="AQ15" t="s" s="150">
        <v>121</v>
      </c>
      <c r="AR15" t="s" s="150">
        <v>121</v>
      </c>
      <c r="AS15" t="s" s="150">
        <v>121</v>
      </c>
      <c r="AT15" t="s" s="150">
        <v>121</v>
      </c>
      <c r="AU15" t="s" s="150">
        <v>121</v>
      </c>
      <c r="AV15" t="s" s="150">
        <v>121</v>
      </c>
      <c r="AW15" t="s" s="150">
        <v>121</v>
      </c>
      <c r="AX15" t="s" s="150">
        <v>121</v>
      </c>
      <c r="AY15" t="s" s="150">
        <v>151</v>
      </c>
      <c r="AZ15" t="s" s="150">
        <v>121</v>
      </c>
      <c r="BA15" t="s" s="150">
        <v>121</v>
      </c>
      <c r="BB15" t="s" s="150">
        <v>121</v>
      </c>
      <c r="BC15" t="s" s="150">
        <v>121</v>
      </c>
      <c r="BD15" t="s" s="150">
        <v>121</v>
      </c>
      <c r="BE15" t="s" s="150">
        <v>151</v>
      </c>
      <c r="BF15" t="s" s="150">
        <v>182</v>
      </c>
      <c r="BG15" t="s" s="150">
        <v>121</v>
      </c>
      <c r="BH15" t="s" s="150">
        <v>121</v>
      </c>
      <c r="BI15" t="s" s="150">
        <v>121</v>
      </c>
      <c r="BJ15" t="s" s="150">
        <v>121</v>
      </c>
      <c r="BK15" t="s" s="150">
        <v>151</v>
      </c>
      <c r="BL15" t="s" s="150">
        <v>121</v>
      </c>
      <c r="BM15" t="s" s="150">
        <v>121</v>
      </c>
      <c r="BN15" t="s" s="150">
        <v>121</v>
      </c>
      <c r="BO15" t="s" s="150">
        <v>121</v>
      </c>
      <c r="BP15" t="s" s="150">
        <v>121</v>
      </c>
      <c r="BQ15" t="s" s="150">
        <v>121</v>
      </c>
      <c r="BR15" t="s" s="150">
        <v>151</v>
      </c>
      <c r="BS15" t="s" s="150">
        <v>121</v>
      </c>
      <c r="BT15" t="s" s="150">
        <v>121</v>
      </c>
      <c r="BU15" t="s" s="150">
        <v>151</v>
      </c>
      <c r="BV15" t="s" s="150">
        <v>121</v>
      </c>
      <c r="BW15" t="s" s="150">
        <v>121</v>
      </c>
      <c r="BX15" t="s" s="150">
        <v>151</v>
      </c>
      <c r="BY15" t="s" s="150">
        <v>121</v>
      </c>
      <c r="BZ15" t="s" s="150">
        <v>121</v>
      </c>
      <c r="CA15" t="s" s="150">
        <v>151</v>
      </c>
      <c r="CB15" t="s" s="150">
        <v>121</v>
      </c>
      <c r="CC15" t="s" s="150">
        <v>121</v>
      </c>
      <c r="CD15" t="s" s="150">
        <v>121</v>
      </c>
      <c r="CE15" t="s" s="150">
        <v>121</v>
      </c>
      <c r="CF15" t="s" s="150">
        <v>121</v>
      </c>
      <c r="CG15" t="s" s="150">
        <v>182</v>
      </c>
      <c r="CH15" t="s" s="150">
        <v>121</v>
      </c>
      <c r="CI15" t="s" s="150">
        <v>121</v>
      </c>
      <c r="CJ15" t="s" s="150">
        <v>121</v>
      </c>
      <c r="CK15" t="s" s="150">
        <v>121</v>
      </c>
      <c r="CL15" t="s" s="150">
        <v>151</v>
      </c>
      <c r="CM15" t="s" s="150">
        <v>121</v>
      </c>
      <c r="CN15" t="s" s="150">
        <v>121</v>
      </c>
      <c r="CO15" t="s" s="150">
        <v>121</v>
      </c>
      <c r="CP15" t="s" s="150">
        <v>151</v>
      </c>
      <c r="CQ15" t="s" s="150">
        <v>121</v>
      </c>
      <c r="CR15" t="s" s="150">
        <v>121</v>
      </c>
      <c r="CS15" t="s" s="150">
        <v>121</v>
      </c>
      <c r="CT15" t="s" s="150">
        <v>121</v>
      </c>
      <c r="CU15" t="s" s="150">
        <v>121</v>
      </c>
      <c r="CV15" t="s" s="150">
        <v>121</v>
      </c>
      <c r="CW15" t="s" s="150">
        <v>121</v>
      </c>
      <c r="CX15" t="s" s="150">
        <v>121</v>
      </c>
      <c r="CY15" t="s" s="150">
        <v>182</v>
      </c>
      <c r="CZ15" t="s" s="150">
        <v>151</v>
      </c>
      <c r="DA15" t="s" s="150">
        <v>121</v>
      </c>
      <c r="DB15" t="s" s="150">
        <v>121</v>
      </c>
      <c r="DC15" t="s" s="150">
        <v>121</v>
      </c>
      <c r="DD15" t="s" s="150">
        <v>121</v>
      </c>
      <c r="DE15" t="s" s="150">
        <v>121</v>
      </c>
      <c r="DF15" t="s" s="150">
        <v>121</v>
      </c>
      <c r="DG15" t="s" s="150">
        <v>121</v>
      </c>
      <c r="DH15" t="s" s="150">
        <v>121</v>
      </c>
      <c r="DI15" t="s" s="150">
        <v>121</v>
      </c>
      <c r="DJ15" t="s" s="150">
        <v>121</v>
      </c>
      <c r="DK15" t="s" s="150">
        <v>121</v>
      </c>
      <c r="DL15" t="s" s="150">
        <v>182</v>
      </c>
      <c r="DM15" t="s" s="150">
        <v>121</v>
      </c>
      <c r="DN15" t="s" s="150">
        <v>121</v>
      </c>
      <c r="DO15" t="s" s="150">
        <v>121</v>
      </c>
      <c r="DP15" t="s" s="150">
        <v>151</v>
      </c>
      <c r="DQ15" t="s" s="150">
        <v>121</v>
      </c>
      <c r="DR15" t="s" s="150">
        <v>121</v>
      </c>
      <c r="DS15" t="s" s="150">
        <v>121</v>
      </c>
      <c r="DT15" t="s" s="150">
        <v>121</v>
      </c>
      <c r="DU15" t="s" s="150">
        <v>121</v>
      </c>
      <c r="DV15" t="s" s="150">
        <v>151</v>
      </c>
      <c r="DW15" t="s" s="150">
        <v>121</v>
      </c>
      <c r="DX15" t="s" s="150">
        <v>121</v>
      </c>
      <c r="DY15" t="s" s="150">
        <v>121</v>
      </c>
      <c r="DZ15" t="s" s="150">
        <v>121</v>
      </c>
      <c r="EA15" t="s" s="150">
        <v>121</v>
      </c>
      <c r="EB15" t="s" s="150">
        <v>121</v>
      </c>
      <c r="EC15" t="s" s="150">
        <v>121</v>
      </c>
      <c r="ED15" t="s" s="150">
        <v>121</v>
      </c>
      <c r="EE15" t="s" s="150">
        <v>121</v>
      </c>
      <c r="EF15" t="s" s="150">
        <v>182</v>
      </c>
      <c r="EG15" t="s" s="150">
        <v>121</v>
      </c>
      <c r="EH15" t="s" s="150">
        <v>151</v>
      </c>
      <c r="EI15" t="s" s="150">
        <v>121</v>
      </c>
      <c r="EJ15" t="s" s="150">
        <v>121</v>
      </c>
      <c r="EK15" t="s" s="150">
        <v>121</v>
      </c>
      <c r="EL15" t="s" s="150">
        <v>121</v>
      </c>
      <c r="EM15" t="s" s="150">
        <v>121</v>
      </c>
      <c r="EN15" t="s" s="150">
        <v>121</v>
      </c>
      <c r="EO15" t="s" s="150">
        <v>121</v>
      </c>
      <c r="EP15" t="s" s="150">
        <v>151</v>
      </c>
      <c r="EQ15" t="s" s="150">
        <v>121</v>
      </c>
      <c r="ER15" t="s" s="150">
        <v>121</v>
      </c>
      <c r="ES15" t="s" s="150">
        <v>121</v>
      </c>
      <c r="ET15" t="s" s="150">
        <v>121</v>
      </c>
      <c r="EU15" t="s" s="150">
        <v>121</v>
      </c>
      <c r="EV15" t="s" s="150">
        <v>121</v>
      </c>
      <c r="EW15" t="s" s="150">
        <v>121</v>
      </c>
      <c r="EX15" t="s" s="150">
        <v>121</v>
      </c>
      <c r="EY15" t="s" s="150">
        <v>121</v>
      </c>
      <c r="EZ15" t="s" s="150">
        <v>121</v>
      </c>
      <c r="FA15" t="s" s="150">
        <v>121</v>
      </c>
      <c r="FB15" t="s" s="150">
        <v>121</v>
      </c>
      <c r="FC15" t="s" s="150">
        <v>121</v>
      </c>
      <c r="FD15" t="s" s="150">
        <v>121</v>
      </c>
      <c r="FE15" t="s" s="150">
        <v>151</v>
      </c>
      <c r="FF15" s="151"/>
      <c r="FG15" s="151"/>
      <c r="FH15" s="151"/>
      <c r="FI15" s="151"/>
      <c r="FJ15" s="151"/>
      <c r="FK15" s="151"/>
      <c r="FL15" s="151"/>
      <c r="FM15" s="151"/>
      <c r="FN15" s="151"/>
      <c r="FO15" s="151"/>
      <c r="FP15" s="151"/>
      <c r="FQ15" s="151"/>
      <c r="FR15" s="151"/>
      <c r="FS15" s="151"/>
      <c r="FT15" s="151"/>
      <c r="FU15" s="151"/>
      <c r="FV15" s="151"/>
      <c r="FW15" s="151"/>
      <c r="FX15" s="151"/>
      <c r="FY15" s="151"/>
      <c r="FZ15" s="151"/>
      <c r="GA15" s="151"/>
      <c r="GB15" s="151"/>
      <c r="GC15" s="151"/>
      <c r="GD15" s="151"/>
      <c r="GE15" s="151"/>
      <c r="GF15" s="151"/>
      <c r="GG15" s="151"/>
      <c r="GH15" s="151"/>
      <c r="GI15" s="151"/>
      <c r="GJ15" s="151"/>
      <c r="GK15" s="151"/>
      <c r="GL15" s="151"/>
      <c r="GM15" s="151"/>
      <c r="GN15" s="151"/>
      <c r="GO15" s="151"/>
      <c r="GP15" s="151"/>
      <c r="GQ15" s="151"/>
      <c r="GR15" s="151"/>
      <c r="GS15" s="151"/>
      <c r="GT15" s="151"/>
      <c r="GU15" s="151"/>
      <c r="GV15" s="151"/>
      <c r="GW15" s="151"/>
      <c r="GX15" s="151"/>
      <c r="GY15" s="151"/>
      <c r="GZ15" s="151"/>
      <c r="HA15" s="151"/>
      <c r="HB15" s="151"/>
      <c r="HC15" s="151"/>
      <c r="HD15" s="151"/>
      <c r="HE15" s="151"/>
      <c r="HF15" s="151"/>
      <c r="HG15" s="151"/>
      <c r="HH15" s="151"/>
      <c r="HI15" s="151"/>
      <c r="HJ15" s="151"/>
      <c r="HK15" s="151"/>
      <c r="HL15" s="151"/>
      <c r="HM15" s="151"/>
      <c r="HN15" s="151"/>
      <c r="HO15" s="151"/>
      <c r="HP15" s="151"/>
      <c r="HQ15" s="151"/>
      <c r="HR15" s="151"/>
      <c r="HS15" s="151"/>
      <c r="HT15" s="151"/>
      <c r="HU15" s="151"/>
      <c r="HV15" s="151"/>
      <c r="HW15" s="151"/>
      <c r="HX15" s="151"/>
      <c r="HY15" s="151"/>
      <c r="HZ15" s="151"/>
      <c r="IA15" s="151"/>
      <c r="IB15" s="151"/>
      <c r="IC15" s="151"/>
      <c r="ID15" s="151"/>
      <c r="IE15" s="151"/>
      <c r="IF15" s="151"/>
      <c r="IG15" s="151"/>
      <c r="IH15" s="151"/>
      <c r="II15" s="151"/>
      <c r="IJ15" s="151"/>
      <c r="IK15" s="151"/>
      <c r="IL15" s="151"/>
      <c r="IM15" s="151"/>
      <c r="IN15" s="151"/>
      <c r="IO15" s="151"/>
      <c r="IP15" s="151"/>
      <c r="IQ15" s="151"/>
      <c r="IR15" s="151"/>
      <c r="IS15" s="151"/>
      <c r="IT15" s="151"/>
      <c r="IU15" s="152"/>
    </row>
    <row r="16" s="141" customFormat="1" ht="15.2" customHeight="1">
      <c r="B16" t="s" s="153">
        <f>IF(INDEX(C16:AH16,1,'Tarifas Eléctricas'!$E$38)=0," ",INDEX(C16:AH16,1,'Tarifas Eléctricas'!$E$38))</f>
        <v>252</v>
      </c>
      <c r="C16" s="157"/>
      <c r="D16" s="157"/>
      <c r="E16" s="157"/>
      <c r="F16" s="157"/>
      <c r="G16" t="s" s="154">
        <v>496</v>
      </c>
      <c r="H16" s="157"/>
      <c r="I16" t="s" s="154">
        <v>497</v>
      </c>
      <c r="J16" t="s" s="154">
        <v>498</v>
      </c>
      <c r="K16" t="s" s="154">
        <v>499</v>
      </c>
      <c r="L16" t="s" s="154">
        <v>252</v>
      </c>
      <c r="M16" t="s" s="154">
        <v>500</v>
      </c>
      <c r="N16" t="s" s="154">
        <v>245</v>
      </c>
      <c r="O16" t="s" s="154">
        <v>501</v>
      </c>
      <c r="P16" t="s" s="154">
        <v>502</v>
      </c>
      <c r="Q16" t="s" s="154">
        <v>503</v>
      </c>
      <c r="R16" t="s" s="154">
        <v>504</v>
      </c>
      <c r="S16" t="s" s="154">
        <v>505</v>
      </c>
      <c r="T16" t="s" s="154">
        <v>506</v>
      </c>
      <c r="U16" t="s" s="154">
        <v>507</v>
      </c>
      <c r="V16" t="s" s="154">
        <v>508</v>
      </c>
      <c r="W16" t="s" s="154">
        <v>509</v>
      </c>
      <c r="X16" t="s" s="154">
        <v>510</v>
      </c>
      <c r="Y16" s="157"/>
      <c r="Z16" t="s" s="154">
        <v>511</v>
      </c>
      <c r="AA16" t="s" s="154">
        <v>512</v>
      </c>
      <c r="AB16" t="s" s="154">
        <v>513</v>
      </c>
      <c r="AC16" t="s" s="154">
        <v>514</v>
      </c>
      <c r="AD16" t="s" s="154">
        <v>447</v>
      </c>
      <c r="AE16" t="s" s="154">
        <v>515</v>
      </c>
      <c r="AF16" t="s" s="154">
        <v>516</v>
      </c>
      <c r="AG16" t="s" s="154">
        <v>517</v>
      </c>
      <c r="AH16" t="s" s="154">
        <v>518</v>
      </c>
      <c r="AJ16" t="s" s="155">
        <v>103</v>
      </c>
      <c r="AK16" t="s" s="150">
        <v>121</v>
      </c>
      <c r="AL16" t="s" s="150">
        <v>121</v>
      </c>
      <c r="AM16" t="s" s="150">
        <v>121</v>
      </c>
      <c r="AN16" t="s" s="150">
        <v>121</v>
      </c>
      <c r="AO16" t="s" s="150">
        <v>121</v>
      </c>
      <c r="AP16" t="s" s="150">
        <v>121</v>
      </c>
      <c r="AQ16" t="s" s="150">
        <v>121</v>
      </c>
      <c r="AR16" t="s" s="150">
        <v>121</v>
      </c>
      <c r="AS16" t="s" s="150">
        <v>121</v>
      </c>
      <c r="AT16" t="s" s="150">
        <v>121</v>
      </c>
      <c r="AU16" t="s" s="150">
        <v>121</v>
      </c>
      <c r="AV16" t="s" s="150">
        <v>121</v>
      </c>
      <c r="AW16" t="s" s="150">
        <v>121</v>
      </c>
      <c r="AX16" t="s" s="150">
        <v>121</v>
      </c>
      <c r="AY16" t="s" s="150">
        <v>121</v>
      </c>
      <c r="AZ16" t="s" s="150">
        <v>121</v>
      </c>
      <c r="BA16" t="s" s="150">
        <v>121</v>
      </c>
      <c r="BB16" t="s" s="150">
        <v>121</v>
      </c>
      <c r="BC16" t="s" s="150">
        <v>121</v>
      </c>
      <c r="BD16" t="s" s="150">
        <v>121</v>
      </c>
      <c r="BE16" t="s" s="150">
        <v>121</v>
      </c>
      <c r="BF16" t="s" s="150">
        <v>121</v>
      </c>
      <c r="BG16" t="s" s="150">
        <v>121</v>
      </c>
      <c r="BH16" t="s" s="150">
        <v>121</v>
      </c>
      <c r="BI16" t="s" s="150">
        <v>121</v>
      </c>
      <c r="BJ16" t="s" s="150">
        <v>121</v>
      </c>
      <c r="BK16" t="s" s="150">
        <v>121</v>
      </c>
      <c r="BL16" t="s" s="150">
        <v>121</v>
      </c>
      <c r="BM16" t="s" s="150">
        <v>121</v>
      </c>
      <c r="BN16" t="s" s="150">
        <v>121</v>
      </c>
      <c r="BO16" t="s" s="150">
        <v>121</v>
      </c>
      <c r="BP16" t="s" s="150">
        <v>121</v>
      </c>
      <c r="BQ16" t="s" s="150">
        <v>121</v>
      </c>
      <c r="BR16" t="s" s="150">
        <v>121</v>
      </c>
      <c r="BS16" t="s" s="150">
        <v>121</v>
      </c>
      <c r="BT16" t="s" s="150">
        <v>121</v>
      </c>
      <c r="BU16" t="s" s="150">
        <v>121</v>
      </c>
      <c r="BV16" t="s" s="150">
        <v>121</v>
      </c>
      <c r="BW16" t="s" s="150">
        <v>121</v>
      </c>
      <c r="BX16" t="s" s="150">
        <v>121</v>
      </c>
      <c r="BY16" t="s" s="150">
        <v>121</v>
      </c>
      <c r="BZ16" t="s" s="150">
        <v>121</v>
      </c>
      <c r="CA16" t="s" s="150">
        <v>121</v>
      </c>
      <c r="CB16" t="s" s="150">
        <v>121</v>
      </c>
      <c r="CC16" t="s" s="150">
        <v>121</v>
      </c>
      <c r="CD16" t="s" s="150">
        <v>121</v>
      </c>
      <c r="CE16" t="s" s="150">
        <v>121</v>
      </c>
      <c r="CF16" t="s" s="150">
        <v>121</v>
      </c>
      <c r="CG16" t="s" s="150">
        <v>121</v>
      </c>
      <c r="CH16" t="s" s="150">
        <v>121</v>
      </c>
      <c r="CI16" t="s" s="150">
        <v>121</v>
      </c>
      <c r="CJ16" t="s" s="150">
        <v>121</v>
      </c>
      <c r="CK16" t="s" s="150">
        <v>121</v>
      </c>
      <c r="CL16" t="s" s="150">
        <v>121</v>
      </c>
      <c r="CM16" t="s" s="150">
        <v>121</v>
      </c>
      <c r="CN16" t="s" s="150">
        <v>121</v>
      </c>
      <c r="CO16" t="s" s="150">
        <v>121</v>
      </c>
      <c r="CP16" t="s" s="150">
        <v>121</v>
      </c>
      <c r="CQ16" t="s" s="150">
        <v>121</v>
      </c>
      <c r="CR16" t="s" s="150">
        <v>121</v>
      </c>
      <c r="CS16" t="s" s="150">
        <v>121</v>
      </c>
      <c r="CT16" t="s" s="150">
        <v>121</v>
      </c>
      <c r="CU16" t="s" s="150">
        <v>121</v>
      </c>
      <c r="CV16" t="s" s="150">
        <v>121</v>
      </c>
      <c r="CW16" t="s" s="150">
        <v>121</v>
      </c>
      <c r="CX16" t="s" s="150">
        <v>121</v>
      </c>
      <c r="CY16" t="s" s="150">
        <v>121</v>
      </c>
      <c r="CZ16" t="s" s="150">
        <v>121</v>
      </c>
      <c r="DA16" t="s" s="150">
        <v>121</v>
      </c>
      <c r="DB16" t="s" s="150">
        <v>121</v>
      </c>
      <c r="DC16" t="s" s="150">
        <v>121</v>
      </c>
      <c r="DD16" t="s" s="150">
        <v>121</v>
      </c>
      <c r="DE16" t="s" s="150">
        <v>121</v>
      </c>
      <c r="DF16" t="s" s="150">
        <v>121</v>
      </c>
      <c r="DG16" t="s" s="150">
        <v>121</v>
      </c>
      <c r="DH16" t="s" s="150">
        <v>121</v>
      </c>
      <c r="DI16" t="s" s="150">
        <v>121</v>
      </c>
      <c r="DJ16" t="s" s="150">
        <v>121</v>
      </c>
      <c r="DK16" t="s" s="150">
        <v>121</v>
      </c>
      <c r="DL16" t="s" s="150">
        <v>121</v>
      </c>
      <c r="DM16" t="s" s="150">
        <v>121</v>
      </c>
      <c r="DN16" t="s" s="150">
        <v>121</v>
      </c>
      <c r="DO16" t="s" s="150">
        <v>121</v>
      </c>
      <c r="DP16" t="s" s="150">
        <v>121</v>
      </c>
      <c r="DQ16" t="s" s="150">
        <v>121</v>
      </c>
      <c r="DR16" t="s" s="150">
        <v>121</v>
      </c>
      <c r="DS16" t="s" s="150">
        <v>121</v>
      </c>
      <c r="DT16" t="s" s="150">
        <v>121</v>
      </c>
      <c r="DU16" t="s" s="150">
        <v>121</v>
      </c>
      <c r="DV16" t="s" s="150">
        <v>121</v>
      </c>
      <c r="DW16" t="s" s="150">
        <v>121</v>
      </c>
      <c r="DX16" t="s" s="150">
        <v>121</v>
      </c>
      <c r="DY16" t="s" s="150">
        <v>121</v>
      </c>
      <c r="DZ16" t="s" s="150">
        <v>121</v>
      </c>
      <c r="EA16" t="s" s="150">
        <v>121</v>
      </c>
      <c r="EB16" t="s" s="150">
        <v>121</v>
      </c>
      <c r="EC16" t="s" s="150">
        <v>121</v>
      </c>
      <c r="ED16" t="s" s="150">
        <v>121</v>
      </c>
      <c r="EE16" t="s" s="150">
        <v>121</v>
      </c>
      <c r="EF16" t="s" s="150">
        <v>121</v>
      </c>
      <c r="EG16" t="s" s="150">
        <v>121</v>
      </c>
      <c r="EH16" t="s" s="150">
        <v>121</v>
      </c>
      <c r="EI16" t="s" s="150">
        <v>121</v>
      </c>
      <c r="EJ16" t="s" s="150">
        <v>121</v>
      </c>
      <c r="EK16" t="s" s="150">
        <v>121</v>
      </c>
      <c r="EL16" t="s" s="150">
        <v>121</v>
      </c>
      <c r="EM16" t="s" s="150">
        <v>121</v>
      </c>
      <c r="EN16" t="s" s="150">
        <v>121</v>
      </c>
      <c r="EO16" t="s" s="150">
        <v>121</v>
      </c>
      <c r="EP16" t="s" s="150">
        <v>121</v>
      </c>
      <c r="EQ16" t="s" s="150">
        <v>121</v>
      </c>
      <c r="ER16" t="s" s="150">
        <v>121</v>
      </c>
      <c r="ES16" t="s" s="150">
        <v>121</v>
      </c>
      <c r="ET16" t="s" s="150">
        <v>121</v>
      </c>
      <c r="EU16" t="s" s="150">
        <v>121</v>
      </c>
      <c r="EV16" t="s" s="150">
        <v>121</v>
      </c>
      <c r="EW16" t="s" s="150">
        <v>121</v>
      </c>
      <c r="EX16" t="s" s="150">
        <v>121</v>
      </c>
      <c r="EY16" t="s" s="150">
        <v>121</v>
      </c>
      <c r="EZ16" t="s" s="150">
        <v>121</v>
      </c>
      <c r="FA16" t="s" s="150">
        <v>121</v>
      </c>
      <c r="FB16" t="s" s="150">
        <v>121</v>
      </c>
      <c r="FC16" t="s" s="150">
        <v>121</v>
      </c>
      <c r="FD16" t="s" s="150">
        <v>121</v>
      </c>
      <c r="FE16" t="s" s="150">
        <v>121</v>
      </c>
      <c r="FF16" s="151"/>
      <c r="FG16" s="151"/>
      <c r="FH16" s="151"/>
      <c r="FI16" s="151"/>
      <c r="FJ16" s="151"/>
      <c r="FK16" s="151"/>
      <c r="FL16" s="151"/>
      <c r="FM16" s="151"/>
      <c r="FN16" s="151"/>
      <c r="FO16" s="151"/>
      <c r="FP16" s="151"/>
      <c r="FQ16" s="151"/>
      <c r="FR16" s="151"/>
      <c r="FS16" s="151"/>
      <c r="FT16" s="151"/>
      <c r="FU16" s="151"/>
      <c r="FV16" s="151"/>
      <c r="FW16" s="151"/>
      <c r="FX16" s="151"/>
      <c r="FY16" s="151"/>
      <c r="FZ16" s="151"/>
      <c r="GA16" s="151"/>
      <c r="GB16" s="151"/>
      <c r="GC16" s="151"/>
      <c r="GD16" s="151"/>
      <c r="GE16" s="151"/>
      <c r="GF16" s="151"/>
      <c r="GG16" s="151"/>
      <c r="GH16" s="151"/>
      <c r="GI16" s="151"/>
      <c r="GJ16" s="151"/>
      <c r="GK16" s="151"/>
      <c r="GL16" s="151"/>
      <c r="GM16" s="151"/>
      <c r="GN16" s="151"/>
      <c r="GO16" s="151"/>
      <c r="GP16" s="151"/>
      <c r="GQ16" s="151"/>
      <c r="GR16" s="151"/>
      <c r="GS16" s="151"/>
      <c r="GT16" s="151"/>
      <c r="GU16" s="151"/>
      <c r="GV16" s="151"/>
      <c r="GW16" s="151"/>
      <c r="GX16" s="151"/>
      <c r="GY16" s="151"/>
      <c r="GZ16" s="151"/>
      <c r="HA16" s="151"/>
      <c r="HB16" s="151"/>
      <c r="HC16" s="151"/>
      <c r="HD16" s="151"/>
      <c r="HE16" s="151"/>
      <c r="HF16" s="151"/>
      <c r="HG16" s="151"/>
      <c r="HH16" s="151"/>
      <c r="HI16" s="151"/>
      <c r="HJ16" s="151"/>
      <c r="HK16" s="151"/>
      <c r="HL16" s="151"/>
      <c r="HM16" s="151"/>
      <c r="HN16" s="151"/>
      <c r="HO16" s="151"/>
      <c r="HP16" s="151"/>
      <c r="HQ16" s="151"/>
      <c r="HR16" s="151"/>
      <c r="HS16" s="151"/>
      <c r="HT16" s="151"/>
      <c r="HU16" s="151"/>
      <c r="HV16" s="151"/>
      <c r="HW16" s="151"/>
      <c r="HX16" s="151"/>
      <c r="HY16" s="151"/>
      <c r="HZ16" s="151"/>
      <c r="IA16" s="151"/>
      <c r="IB16" s="151"/>
      <c r="IC16" s="151"/>
      <c r="ID16" s="151"/>
      <c r="IE16" s="151"/>
      <c r="IF16" s="151"/>
      <c r="IG16" s="151"/>
      <c r="IH16" s="151"/>
      <c r="II16" s="151"/>
      <c r="IJ16" s="151"/>
      <c r="IK16" s="151"/>
      <c r="IL16" s="151"/>
      <c r="IM16" s="151"/>
      <c r="IN16" s="151"/>
      <c r="IO16" s="151"/>
      <c r="IP16" s="151"/>
      <c r="IQ16" s="151"/>
      <c r="IR16" s="151"/>
      <c r="IS16" s="151"/>
      <c r="IT16" s="151"/>
      <c r="IU16" s="152"/>
    </row>
    <row r="17" s="141" customFormat="1" ht="15.2" customHeight="1">
      <c r="B17" t="s" s="153">
        <f>IF(INDEX(C17:AH17,1,'Tarifas Eléctricas'!$E$38)=0," ",INDEX(C17:AH17,1,'Tarifas Eléctricas'!$E$38))</f>
        <v>519</v>
      </c>
      <c r="C17" s="157"/>
      <c r="D17" s="157"/>
      <c r="E17" s="157"/>
      <c r="F17" s="157"/>
      <c r="G17" t="s" s="154">
        <v>520</v>
      </c>
      <c r="H17" s="157"/>
      <c r="I17" t="s" s="154">
        <v>521</v>
      </c>
      <c r="J17" t="s" s="154">
        <v>522</v>
      </c>
      <c r="K17" t="s" s="154">
        <v>523</v>
      </c>
      <c r="L17" t="s" s="154">
        <v>519</v>
      </c>
      <c r="M17" t="s" s="154">
        <v>524</v>
      </c>
      <c r="N17" t="s" s="154">
        <v>525</v>
      </c>
      <c r="O17" t="s" s="154">
        <v>526</v>
      </c>
      <c r="P17" t="s" s="154">
        <v>527</v>
      </c>
      <c r="Q17" t="s" s="154">
        <v>528</v>
      </c>
      <c r="R17" t="s" s="154">
        <v>529</v>
      </c>
      <c r="S17" t="s" s="154">
        <v>530</v>
      </c>
      <c r="T17" t="s" s="154">
        <v>531</v>
      </c>
      <c r="U17" t="s" s="154">
        <v>532</v>
      </c>
      <c r="V17" t="s" s="154">
        <v>533</v>
      </c>
      <c r="W17" t="s" s="154">
        <v>534</v>
      </c>
      <c r="X17" t="s" s="154">
        <v>535</v>
      </c>
      <c r="Y17" s="157"/>
      <c r="Z17" t="s" s="154">
        <v>536</v>
      </c>
      <c r="AA17" t="s" s="154">
        <v>537</v>
      </c>
      <c r="AB17" t="s" s="154">
        <v>538</v>
      </c>
      <c r="AC17" t="s" s="154">
        <v>539</v>
      </c>
      <c r="AD17" t="s" s="154">
        <v>540</v>
      </c>
      <c r="AE17" t="s" s="154">
        <v>541</v>
      </c>
      <c r="AF17" t="s" s="154">
        <v>542</v>
      </c>
      <c r="AG17" t="s" s="154">
        <v>543</v>
      </c>
      <c r="AH17" t="s" s="154">
        <v>544</v>
      </c>
      <c r="AJ17" t="s" s="155">
        <v>104</v>
      </c>
      <c r="AK17" t="s" s="150">
        <v>121</v>
      </c>
      <c r="AL17" t="s" s="150">
        <v>121</v>
      </c>
      <c r="AM17" t="s" s="150">
        <v>121</v>
      </c>
      <c r="AN17" t="s" s="150">
        <v>121</v>
      </c>
      <c r="AO17" t="s" s="150">
        <v>121</v>
      </c>
      <c r="AP17" t="s" s="150">
        <v>183</v>
      </c>
      <c r="AQ17" t="s" s="150">
        <v>121</v>
      </c>
      <c r="AR17" t="s" s="150">
        <v>151</v>
      </c>
      <c r="AS17" t="s" s="150">
        <v>121</v>
      </c>
      <c r="AT17" t="s" s="150">
        <v>121</v>
      </c>
      <c r="AU17" t="s" s="150">
        <v>121</v>
      </c>
      <c r="AV17" t="s" s="150">
        <v>185</v>
      </c>
      <c r="AW17" t="s" s="150">
        <v>151</v>
      </c>
      <c r="AX17" t="s" s="150">
        <v>182</v>
      </c>
      <c r="AY17" t="s" s="150">
        <v>121</v>
      </c>
      <c r="AZ17" t="s" s="150">
        <v>121</v>
      </c>
      <c r="BA17" t="s" s="150">
        <v>121</v>
      </c>
      <c r="BB17" t="s" s="150">
        <v>121</v>
      </c>
      <c r="BC17" t="s" s="150">
        <v>151</v>
      </c>
      <c r="BD17" t="s" s="150">
        <v>121</v>
      </c>
      <c r="BE17" t="s" s="150">
        <v>121</v>
      </c>
      <c r="BF17" t="s" s="150">
        <v>121</v>
      </c>
      <c r="BG17" t="s" s="150">
        <v>121</v>
      </c>
      <c r="BH17" t="s" s="150">
        <v>121</v>
      </c>
      <c r="BI17" t="s" s="150">
        <v>121</v>
      </c>
      <c r="BJ17" t="s" s="150">
        <v>151</v>
      </c>
      <c r="BK17" t="s" s="150">
        <v>121</v>
      </c>
      <c r="BL17" t="s" s="150">
        <v>121</v>
      </c>
      <c r="BM17" t="s" s="150">
        <v>185</v>
      </c>
      <c r="BN17" t="s" s="150">
        <v>121</v>
      </c>
      <c r="BO17" t="s" s="150">
        <v>121</v>
      </c>
      <c r="BP17" t="s" s="150">
        <v>121</v>
      </c>
      <c r="BQ17" t="s" s="150">
        <v>185</v>
      </c>
      <c r="BR17" t="s" s="150">
        <v>121</v>
      </c>
      <c r="BS17" t="s" s="150">
        <v>183</v>
      </c>
      <c r="BT17" t="s" s="150">
        <v>121</v>
      </c>
      <c r="BU17" t="s" s="150">
        <v>121</v>
      </c>
      <c r="BV17" t="s" s="150">
        <v>185</v>
      </c>
      <c r="BW17" t="s" s="150">
        <v>121</v>
      </c>
      <c r="BX17" t="s" s="150">
        <v>121</v>
      </c>
      <c r="BY17" t="s" s="150">
        <v>121</v>
      </c>
      <c r="BZ17" t="s" s="150">
        <v>121</v>
      </c>
      <c r="CA17" t="s" s="150">
        <v>121</v>
      </c>
      <c r="CB17" t="s" s="150">
        <v>121</v>
      </c>
      <c r="CC17" t="s" s="150">
        <v>121</v>
      </c>
      <c r="CD17" t="s" s="150">
        <v>121</v>
      </c>
      <c r="CE17" t="s" s="150">
        <v>121</v>
      </c>
      <c r="CF17" t="s" s="150">
        <v>121</v>
      </c>
      <c r="CG17" t="s" s="150">
        <v>121</v>
      </c>
      <c r="CH17" t="s" s="150">
        <v>121</v>
      </c>
      <c r="CI17" t="s" s="150">
        <v>121</v>
      </c>
      <c r="CJ17" t="s" s="150">
        <v>182</v>
      </c>
      <c r="CK17" t="s" s="150">
        <v>121</v>
      </c>
      <c r="CL17" t="s" s="150">
        <v>121</v>
      </c>
      <c r="CM17" t="s" s="150">
        <v>183</v>
      </c>
      <c r="CN17" t="s" s="150">
        <v>121</v>
      </c>
      <c r="CO17" t="s" s="150">
        <v>151</v>
      </c>
      <c r="CP17" t="s" s="150">
        <v>121</v>
      </c>
      <c r="CQ17" t="s" s="150">
        <v>151</v>
      </c>
      <c r="CR17" t="s" s="150">
        <v>121</v>
      </c>
      <c r="CS17" t="s" s="150">
        <v>121</v>
      </c>
      <c r="CT17" t="s" s="150">
        <v>121</v>
      </c>
      <c r="CU17" t="s" s="150">
        <v>121</v>
      </c>
      <c r="CV17" t="s" s="150">
        <v>121</v>
      </c>
      <c r="CW17" t="s" s="150">
        <v>121</v>
      </c>
      <c r="CX17" t="s" s="150">
        <v>121</v>
      </c>
      <c r="CY17" t="s" s="150">
        <v>183</v>
      </c>
      <c r="CZ17" t="s" s="150">
        <v>121</v>
      </c>
      <c r="DA17" t="s" s="150">
        <v>121</v>
      </c>
      <c r="DB17" t="s" s="150">
        <v>121</v>
      </c>
      <c r="DC17" t="s" s="150">
        <v>121</v>
      </c>
      <c r="DD17" t="s" s="150">
        <v>121</v>
      </c>
      <c r="DE17" t="s" s="150">
        <v>121</v>
      </c>
      <c r="DF17" t="s" s="150">
        <v>121</v>
      </c>
      <c r="DG17" t="s" s="150">
        <v>121</v>
      </c>
      <c r="DH17" t="s" s="150">
        <v>121</v>
      </c>
      <c r="DI17" t="s" s="150">
        <v>121</v>
      </c>
      <c r="DJ17" t="s" s="150">
        <v>121</v>
      </c>
      <c r="DK17" t="s" s="150">
        <v>185</v>
      </c>
      <c r="DL17" t="s" s="150">
        <v>121</v>
      </c>
      <c r="DM17" t="s" s="150">
        <v>121</v>
      </c>
      <c r="DN17" t="s" s="150">
        <v>121</v>
      </c>
      <c r="DO17" t="s" s="150">
        <v>121</v>
      </c>
      <c r="DP17" t="s" s="150">
        <v>121</v>
      </c>
      <c r="DQ17" t="s" s="150">
        <v>121</v>
      </c>
      <c r="DR17" t="s" s="150">
        <v>121</v>
      </c>
      <c r="DS17" t="s" s="150">
        <v>121</v>
      </c>
      <c r="DT17" t="s" s="150">
        <v>121</v>
      </c>
      <c r="DU17" t="s" s="150">
        <v>185</v>
      </c>
      <c r="DV17" t="s" s="150">
        <v>121</v>
      </c>
      <c r="DW17" t="s" s="150">
        <v>121</v>
      </c>
      <c r="DX17" t="s" s="150">
        <v>183</v>
      </c>
      <c r="DY17" t="s" s="150">
        <v>121</v>
      </c>
      <c r="DZ17" t="s" s="150">
        <v>121</v>
      </c>
      <c r="EA17" t="s" s="150">
        <v>121</v>
      </c>
      <c r="EB17" t="s" s="150">
        <v>182</v>
      </c>
      <c r="EC17" t="s" s="150">
        <v>151</v>
      </c>
      <c r="ED17" t="s" s="150">
        <v>121</v>
      </c>
      <c r="EE17" t="s" s="150">
        <v>151</v>
      </c>
      <c r="EF17" t="s" s="150">
        <v>121</v>
      </c>
      <c r="EG17" t="s" s="150">
        <v>121</v>
      </c>
      <c r="EH17" t="s" s="150">
        <v>121</v>
      </c>
      <c r="EI17" t="s" s="150">
        <v>121</v>
      </c>
      <c r="EJ17" t="s" s="150">
        <v>121</v>
      </c>
      <c r="EK17" t="s" s="150">
        <v>121</v>
      </c>
      <c r="EL17" t="s" s="150">
        <v>121</v>
      </c>
      <c r="EM17" t="s" s="150">
        <v>121</v>
      </c>
      <c r="EN17" t="s" s="150">
        <v>121</v>
      </c>
      <c r="EO17" t="s" s="150">
        <v>121</v>
      </c>
      <c r="EP17" t="s" s="150">
        <v>121</v>
      </c>
      <c r="EQ17" t="s" s="150">
        <v>121</v>
      </c>
      <c r="ER17" t="s" s="150">
        <v>121</v>
      </c>
      <c r="ES17" t="s" s="150">
        <v>121</v>
      </c>
      <c r="ET17" s="151"/>
      <c r="EU17" s="151"/>
      <c r="EV17" s="151"/>
      <c r="EW17" s="151"/>
      <c r="EX17" s="151"/>
      <c r="EY17" s="151"/>
      <c r="EZ17" s="151"/>
      <c r="FA17" s="151"/>
      <c r="FB17" s="151"/>
      <c r="FC17" s="151"/>
      <c r="FD17" s="151"/>
      <c r="FE17" s="151"/>
      <c r="FF17" s="151"/>
      <c r="FG17" s="151"/>
      <c r="FH17" s="151"/>
      <c r="FI17" s="151"/>
      <c r="FJ17" s="151"/>
      <c r="FK17" s="151"/>
      <c r="FL17" s="151"/>
      <c r="FM17" s="151"/>
      <c r="FN17" s="151"/>
      <c r="FO17" s="151"/>
      <c r="FP17" s="151"/>
      <c r="FQ17" s="151"/>
      <c r="FR17" s="151"/>
      <c r="FS17" s="151"/>
      <c r="FT17" s="151"/>
      <c r="FU17" s="151"/>
      <c r="FV17" s="151"/>
      <c r="FW17" s="151"/>
      <c r="FX17" s="151"/>
      <c r="FY17" s="151"/>
      <c r="FZ17" s="151"/>
      <c r="GA17" s="151"/>
      <c r="GB17" s="151"/>
      <c r="GC17" s="151"/>
      <c r="GD17" s="151"/>
      <c r="GE17" s="151"/>
      <c r="GF17" s="151"/>
      <c r="GG17" s="151"/>
      <c r="GH17" s="151"/>
      <c r="GI17" s="151"/>
      <c r="GJ17" s="151"/>
      <c r="GK17" s="151"/>
      <c r="GL17" s="151"/>
      <c r="GM17" s="151"/>
      <c r="GN17" s="151"/>
      <c r="GO17" s="151"/>
      <c r="GP17" s="151"/>
      <c r="GQ17" s="151"/>
      <c r="GR17" s="151"/>
      <c r="GS17" s="151"/>
      <c r="GT17" s="151"/>
      <c r="GU17" s="151"/>
      <c r="GV17" s="151"/>
      <c r="GW17" s="151"/>
      <c r="GX17" s="151"/>
      <c r="GY17" s="151"/>
      <c r="GZ17" s="151"/>
      <c r="HA17" s="151"/>
      <c r="HB17" s="151"/>
      <c r="HC17" s="151"/>
      <c r="HD17" s="151"/>
      <c r="HE17" s="151"/>
      <c r="HF17" s="151"/>
      <c r="HG17" s="151"/>
      <c r="HH17" s="151"/>
      <c r="HI17" s="151"/>
      <c r="HJ17" s="151"/>
      <c r="HK17" s="151"/>
      <c r="HL17" s="151"/>
      <c r="HM17" s="151"/>
      <c r="HN17" s="151"/>
      <c r="HO17" s="151"/>
      <c r="HP17" s="151"/>
      <c r="HQ17" s="151"/>
      <c r="HR17" s="151"/>
      <c r="HS17" s="151"/>
      <c r="HT17" s="151"/>
      <c r="HU17" s="151"/>
      <c r="HV17" s="151"/>
      <c r="HW17" s="151"/>
      <c r="HX17" s="151"/>
      <c r="HY17" s="151"/>
      <c r="HZ17" s="151"/>
      <c r="IA17" s="151"/>
      <c r="IB17" s="151"/>
      <c r="IC17" s="151"/>
      <c r="ID17" s="151"/>
      <c r="IE17" s="151"/>
      <c r="IF17" s="151"/>
      <c r="IG17" s="151"/>
      <c r="IH17" s="151"/>
      <c r="II17" s="151"/>
      <c r="IJ17" s="151"/>
      <c r="IK17" s="151"/>
      <c r="IL17" s="151"/>
      <c r="IM17" s="151"/>
      <c r="IN17" s="151"/>
      <c r="IO17" s="151"/>
      <c r="IP17" s="151"/>
      <c r="IQ17" s="151"/>
      <c r="IR17" s="151"/>
      <c r="IS17" s="151"/>
      <c r="IT17" s="151"/>
      <c r="IU17" s="152"/>
    </row>
    <row r="18" s="141" customFormat="1" ht="15.2" customHeight="1">
      <c r="B18" t="s" s="153">
        <f>IF(INDEX(C18:AH18,1,'Tarifas Eléctricas'!$E$38)=0," ",INDEX(C18:AH18,1,'Tarifas Eléctricas'!$E$38))</f>
        <v>545</v>
      </c>
      <c r="C18" s="157"/>
      <c r="D18" s="157"/>
      <c r="E18" s="157"/>
      <c r="F18" s="157"/>
      <c r="G18" t="s" s="154">
        <v>546</v>
      </c>
      <c r="H18" s="157"/>
      <c r="I18" t="s" s="154">
        <v>547</v>
      </c>
      <c r="J18" t="s" s="154">
        <v>548</v>
      </c>
      <c r="K18" t="s" s="154">
        <v>549</v>
      </c>
      <c r="L18" t="s" s="154">
        <v>545</v>
      </c>
      <c r="M18" t="s" s="154">
        <v>550</v>
      </c>
      <c r="N18" t="s" s="154">
        <v>551</v>
      </c>
      <c r="O18" t="s" s="154">
        <v>552</v>
      </c>
      <c r="P18" t="s" s="154">
        <v>553</v>
      </c>
      <c r="Q18" t="s" s="154">
        <v>554</v>
      </c>
      <c r="R18" t="s" s="154">
        <v>555</v>
      </c>
      <c r="S18" t="s" s="154">
        <v>556</v>
      </c>
      <c r="T18" t="s" s="154">
        <v>557</v>
      </c>
      <c r="U18" t="s" s="154">
        <v>558</v>
      </c>
      <c r="V18" t="s" s="154">
        <v>559</v>
      </c>
      <c r="W18" t="s" s="154">
        <v>560</v>
      </c>
      <c r="X18" t="s" s="154">
        <v>561</v>
      </c>
      <c r="Y18" s="157"/>
      <c r="Z18" t="s" s="154">
        <v>562</v>
      </c>
      <c r="AA18" t="s" s="154">
        <v>563</v>
      </c>
      <c r="AB18" t="s" s="154">
        <v>564</v>
      </c>
      <c r="AC18" t="s" s="154">
        <v>565</v>
      </c>
      <c r="AD18" t="s" s="154">
        <v>398</v>
      </c>
      <c r="AE18" t="s" s="154">
        <v>566</v>
      </c>
      <c r="AF18" t="s" s="154">
        <v>567</v>
      </c>
      <c r="AG18" t="s" s="154">
        <v>568</v>
      </c>
      <c r="AH18" t="s" s="154">
        <v>569</v>
      </c>
      <c r="AJ18" t="s" s="155">
        <v>105</v>
      </c>
      <c r="AK18" t="s" s="150">
        <v>151</v>
      </c>
      <c r="AL18" t="s" s="150">
        <v>151</v>
      </c>
      <c r="AM18" t="s" s="150">
        <v>151</v>
      </c>
      <c r="AN18" t="s" s="150">
        <v>151</v>
      </c>
      <c r="AO18" t="s" s="150">
        <v>151</v>
      </c>
      <c r="AP18" t="s" s="150">
        <v>151</v>
      </c>
      <c r="AQ18" t="s" s="150">
        <v>121</v>
      </c>
      <c r="AR18" t="s" s="150">
        <v>151</v>
      </c>
      <c r="AS18" t="s" s="150">
        <v>151</v>
      </c>
      <c r="AT18" t="s" s="150">
        <v>151</v>
      </c>
      <c r="AU18" t="s" s="150">
        <v>151</v>
      </c>
      <c r="AV18" t="s" s="150">
        <v>151</v>
      </c>
      <c r="AW18" t="s" s="150">
        <v>151</v>
      </c>
      <c r="AX18" t="s" s="150">
        <v>151</v>
      </c>
      <c r="AY18" t="s" s="150">
        <v>151</v>
      </c>
      <c r="AZ18" t="s" s="150">
        <v>151</v>
      </c>
      <c r="BA18" t="s" s="150">
        <v>151</v>
      </c>
      <c r="BB18" t="s" s="150">
        <v>151</v>
      </c>
      <c r="BC18" t="s" s="150">
        <v>151</v>
      </c>
      <c r="BD18" t="s" s="150">
        <v>151</v>
      </c>
      <c r="BE18" t="s" s="150">
        <v>151</v>
      </c>
      <c r="BF18" t="s" s="150">
        <v>151</v>
      </c>
      <c r="BG18" t="s" s="150">
        <v>151</v>
      </c>
      <c r="BH18" t="s" s="150">
        <v>151</v>
      </c>
      <c r="BI18" t="s" s="150">
        <v>151</v>
      </c>
      <c r="BJ18" t="s" s="150">
        <v>151</v>
      </c>
      <c r="BK18" t="s" s="150">
        <v>151</v>
      </c>
      <c r="BL18" t="s" s="150">
        <v>151</v>
      </c>
      <c r="BM18" t="s" s="150">
        <v>151</v>
      </c>
      <c r="BN18" t="s" s="150">
        <v>151</v>
      </c>
      <c r="BO18" t="s" s="150">
        <v>151</v>
      </c>
      <c r="BP18" t="s" s="150">
        <v>151</v>
      </c>
      <c r="BQ18" t="s" s="150">
        <v>151</v>
      </c>
      <c r="BR18" s="151"/>
      <c r="BS18" s="151"/>
      <c r="BT18" s="151"/>
      <c r="BU18" s="151"/>
      <c r="BV18" s="151"/>
      <c r="BW18" s="151"/>
      <c r="BX18" s="151"/>
      <c r="BY18" s="151"/>
      <c r="BZ18" s="151"/>
      <c r="CA18" s="151"/>
      <c r="CB18" s="151"/>
      <c r="CC18" s="151"/>
      <c r="CD18" s="151"/>
      <c r="CE18" s="151"/>
      <c r="CF18" s="151"/>
      <c r="CG18" s="151"/>
      <c r="CH18" s="151"/>
      <c r="CI18" s="151"/>
      <c r="CJ18" s="151"/>
      <c r="CK18" s="151"/>
      <c r="CL18" s="151"/>
      <c r="CM18" s="151"/>
      <c r="CN18" s="151"/>
      <c r="CO18" s="151"/>
      <c r="CP18" s="151"/>
      <c r="CQ18" s="151"/>
      <c r="CR18" s="151"/>
      <c r="CS18" s="151"/>
      <c r="CT18" s="151"/>
      <c r="CU18" s="151"/>
      <c r="CV18" s="151"/>
      <c r="CW18" s="151"/>
      <c r="CX18" s="151"/>
      <c r="CY18" s="151"/>
      <c r="CZ18" s="151"/>
      <c r="DA18" s="151"/>
      <c r="DB18" s="151"/>
      <c r="DC18" s="151"/>
      <c r="DD18" s="151"/>
      <c r="DE18" s="151"/>
      <c r="DF18" s="151"/>
      <c r="DG18" s="151"/>
      <c r="DH18" s="151"/>
      <c r="DI18" s="151"/>
      <c r="DJ18" s="151"/>
      <c r="DK18" s="151"/>
      <c r="DL18" s="151"/>
      <c r="DM18" s="151"/>
      <c r="DN18" s="151"/>
      <c r="DO18" s="151"/>
      <c r="DP18" s="151"/>
      <c r="DQ18" s="151"/>
      <c r="DR18" s="151"/>
      <c r="DS18" s="151"/>
      <c r="DT18" s="151"/>
      <c r="DU18" s="151"/>
      <c r="DV18" s="151"/>
      <c r="DW18" s="151"/>
      <c r="DX18" s="151"/>
      <c r="DY18" s="151"/>
      <c r="DZ18" s="151"/>
      <c r="EA18" s="151"/>
      <c r="EB18" s="151"/>
      <c r="EC18" s="151"/>
      <c r="ED18" s="151"/>
      <c r="EE18" s="151"/>
      <c r="EF18" s="151"/>
      <c r="EG18" s="151"/>
      <c r="EH18" s="151"/>
      <c r="EI18" s="151"/>
      <c r="EJ18" s="151"/>
      <c r="EK18" s="151"/>
      <c r="EL18" s="151"/>
      <c r="EM18" s="151"/>
      <c r="EN18" s="151"/>
      <c r="EO18" s="151"/>
      <c r="EP18" s="151"/>
      <c r="EQ18" s="151"/>
      <c r="ER18" s="151"/>
      <c r="ES18" s="151"/>
      <c r="ET18" s="151"/>
      <c r="EU18" s="151"/>
      <c r="EV18" s="151"/>
      <c r="EW18" s="151"/>
      <c r="EX18" s="151"/>
      <c r="EY18" s="151"/>
      <c r="EZ18" s="151"/>
      <c r="FA18" s="151"/>
      <c r="FB18" s="151"/>
      <c r="FC18" s="151"/>
      <c r="FD18" s="151"/>
      <c r="FE18" s="151"/>
      <c r="FF18" s="151"/>
      <c r="FG18" s="151"/>
      <c r="FH18" s="151"/>
      <c r="FI18" s="151"/>
      <c r="FJ18" s="151"/>
      <c r="FK18" s="151"/>
      <c r="FL18" s="151"/>
      <c r="FM18" s="151"/>
      <c r="FN18" s="151"/>
      <c r="FO18" s="151"/>
      <c r="FP18" s="151"/>
      <c r="FQ18" s="151"/>
      <c r="FR18" s="151"/>
      <c r="FS18" s="151"/>
      <c r="FT18" s="151"/>
      <c r="FU18" s="151"/>
      <c r="FV18" s="151"/>
      <c r="FW18" s="151"/>
      <c r="FX18" s="151"/>
      <c r="FY18" s="151"/>
      <c r="FZ18" s="151"/>
      <c r="GA18" s="151"/>
      <c r="GB18" s="151"/>
      <c r="GC18" s="151"/>
      <c r="GD18" s="151"/>
      <c r="GE18" s="151"/>
      <c r="GF18" s="151"/>
      <c r="GG18" s="151"/>
      <c r="GH18" s="151"/>
      <c r="GI18" s="151"/>
      <c r="GJ18" s="151"/>
      <c r="GK18" s="151"/>
      <c r="GL18" s="151"/>
      <c r="GM18" s="151"/>
      <c r="GN18" s="151"/>
      <c r="GO18" s="151"/>
      <c r="GP18" s="151"/>
      <c r="GQ18" s="151"/>
      <c r="GR18" s="151"/>
      <c r="GS18" s="151"/>
      <c r="GT18" s="151"/>
      <c r="GU18" s="151"/>
      <c r="GV18" s="151"/>
      <c r="GW18" s="151"/>
      <c r="GX18" s="151"/>
      <c r="GY18" s="151"/>
      <c r="GZ18" s="151"/>
      <c r="HA18" s="151"/>
      <c r="HB18" s="151"/>
      <c r="HC18" s="151"/>
      <c r="HD18" s="151"/>
      <c r="HE18" s="151"/>
      <c r="HF18" s="151"/>
      <c r="HG18" s="151"/>
      <c r="HH18" s="151"/>
      <c r="HI18" s="151"/>
      <c r="HJ18" s="151"/>
      <c r="HK18" s="151"/>
      <c r="HL18" s="151"/>
      <c r="HM18" s="151"/>
      <c r="HN18" s="151"/>
      <c r="HO18" s="151"/>
      <c r="HP18" s="151"/>
      <c r="HQ18" s="151"/>
      <c r="HR18" s="151"/>
      <c r="HS18" s="151"/>
      <c r="HT18" s="151"/>
      <c r="HU18" s="151"/>
      <c r="HV18" s="151"/>
      <c r="HW18" s="151"/>
      <c r="HX18" s="151"/>
      <c r="HY18" s="151"/>
      <c r="HZ18" s="151"/>
      <c r="IA18" s="151"/>
      <c r="IB18" s="151"/>
      <c r="IC18" s="151"/>
      <c r="ID18" s="151"/>
      <c r="IE18" s="151"/>
      <c r="IF18" s="151"/>
      <c r="IG18" s="151"/>
      <c r="IH18" s="151"/>
      <c r="II18" s="151"/>
      <c r="IJ18" s="151"/>
      <c r="IK18" s="151"/>
      <c r="IL18" s="151"/>
      <c r="IM18" s="151"/>
      <c r="IN18" s="151"/>
      <c r="IO18" s="151"/>
      <c r="IP18" s="151"/>
      <c r="IQ18" s="151"/>
      <c r="IR18" s="151"/>
      <c r="IS18" s="151"/>
      <c r="IT18" s="151"/>
      <c r="IU18" s="152"/>
    </row>
    <row r="19" s="141" customFormat="1" ht="15.2" customHeight="1">
      <c r="B19" t="s" s="153">
        <f>IF(INDEX(C19:AH19,1,'Tarifas Eléctricas'!$E$38)=0," ",INDEX(C19:AH19,1,'Tarifas Eléctricas'!$E$38))</f>
        <v>570</v>
      </c>
      <c r="C19" s="157"/>
      <c r="D19" s="157"/>
      <c r="E19" s="157"/>
      <c r="F19" s="157"/>
      <c r="G19" t="s" s="154">
        <v>571</v>
      </c>
      <c r="H19" s="157"/>
      <c r="I19" t="s" s="154">
        <v>572</v>
      </c>
      <c r="J19" t="s" s="154">
        <v>252</v>
      </c>
      <c r="K19" t="s" s="154">
        <v>573</v>
      </c>
      <c r="L19" s="157"/>
      <c r="M19" t="s" s="154">
        <v>574</v>
      </c>
      <c r="N19" t="s" s="154">
        <v>575</v>
      </c>
      <c r="O19" t="s" s="154">
        <v>576</v>
      </c>
      <c r="P19" t="s" s="154">
        <v>577</v>
      </c>
      <c r="Q19" t="s" s="154">
        <v>578</v>
      </c>
      <c r="R19" t="s" s="154">
        <v>579</v>
      </c>
      <c r="S19" t="s" s="154">
        <v>580</v>
      </c>
      <c r="T19" t="s" s="154">
        <v>581</v>
      </c>
      <c r="U19" t="s" s="154">
        <v>582</v>
      </c>
      <c r="V19" t="s" s="154">
        <v>583</v>
      </c>
      <c r="W19" t="s" s="154">
        <v>584</v>
      </c>
      <c r="X19" t="s" s="154">
        <v>585</v>
      </c>
      <c r="Y19" s="157"/>
      <c r="Z19" t="s" s="154">
        <v>586</v>
      </c>
      <c r="AA19" t="s" s="154">
        <v>587</v>
      </c>
      <c r="AB19" t="s" s="154">
        <v>588</v>
      </c>
      <c r="AC19" t="s" s="154">
        <v>589</v>
      </c>
      <c r="AD19" t="s" s="154">
        <v>590</v>
      </c>
      <c r="AE19" t="s" s="154">
        <v>591</v>
      </c>
      <c r="AF19" t="s" s="154">
        <v>592</v>
      </c>
      <c r="AG19" t="s" s="154">
        <v>593</v>
      </c>
      <c r="AH19" t="s" s="154">
        <v>594</v>
      </c>
      <c r="AJ19" t="s" s="155">
        <v>106</v>
      </c>
      <c r="AK19" t="s" s="150">
        <v>182</v>
      </c>
      <c r="AL19" t="s" s="150">
        <v>151</v>
      </c>
      <c r="AM19" t="s" s="150">
        <v>182</v>
      </c>
      <c r="AN19" t="s" s="150">
        <v>182</v>
      </c>
      <c r="AO19" t="s" s="150">
        <v>182</v>
      </c>
      <c r="AP19" t="s" s="150">
        <v>151</v>
      </c>
      <c r="AQ19" t="s" s="150">
        <v>151</v>
      </c>
      <c r="AR19" t="s" s="150">
        <v>151</v>
      </c>
      <c r="AS19" t="s" s="150">
        <v>121</v>
      </c>
      <c r="AT19" t="s" s="150">
        <v>182</v>
      </c>
      <c r="AU19" t="s" s="150">
        <v>182</v>
      </c>
      <c r="AV19" t="s" s="150">
        <v>182</v>
      </c>
      <c r="AW19" t="s" s="150">
        <v>121</v>
      </c>
      <c r="AX19" t="s" s="150">
        <v>151</v>
      </c>
      <c r="AY19" t="s" s="150">
        <v>182</v>
      </c>
      <c r="AZ19" t="s" s="150">
        <v>182</v>
      </c>
      <c r="BA19" t="s" s="150">
        <v>151</v>
      </c>
      <c r="BB19" t="s" s="150">
        <v>182</v>
      </c>
      <c r="BC19" t="s" s="150">
        <v>121</v>
      </c>
      <c r="BD19" t="s" s="150">
        <v>182</v>
      </c>
      <c r="BE19" s="151"/>
      <c r="BF19" s="151"/>
      <c r="BG19" s="151"/>
      <c r="BH19" s="151"/>
      <c r="BI19" s="151"/>
      <c r="BJ19" s="151"/>
      <c r="BK19" s="151"/>
      <c r="BL19" s="151"/>
      <c r="BM19" s="151"/>
      <c r="BN19" s="151"/>
      <c r="BO19" s="151"/>
      <c r="BP19" s="151"/>
      <c r="BQ19" s="151"/>
      <c r="BR19" s="151"/>
      <c r="BS19" s="151"/>
      <c r="BT19" s="151"/>
      <c r="BU19" s="151"/>
      <c r="BV19" s="151"/>
      <c r="BW19" s="151"/>
      <c r="BX19" s="151"/>
      <c r="BY19" s="151"/>
      <c r="BZ19" s="151"/>
      <c r="CA19" s="151"/>
      <c r="CB19" s="151"/>
      <c r="CC19" s="151"/>
      <c r="CD19" s="151"/>
      <c r="CE19" s="151"/>
      <c r="CF19" s="151"/>
      <c r="CG19" s="151"/>
      <c r="CH19" s="151"/>
      <c r="CI19" s="151"/>
      <c r="CJ19" s="151"/>
      <c r="CK19" s="151"/>
      <c r="CL19" s="151"/>
      <c r="CM19" s="151"/>
      <c r="CN19" s="151"/>
      <c r="CO19" s="151"/>
      <c r="CP19" s="151"/>
      <c r="CQ19" s="151"/>
      <c r="CR19" s="151"/>
      <c r="CS19" s="151"/>
      <c r="CT19" s="151"/>
      <c r="CU19" s="151"/>
      <c r="CV19" s="151"/>
      <c r="CW19" s="151"/>
      <c r="CX19" s="151"/>
      <c r="CY19" s="151"/>
      <c r="CZ19" s="151"/>
      <c r="DA19" s="151"/>
      <c r="DB19" s="151"/>
      <c r="DC19" s="151"/>
      <c r="DD19" s="151"/>
      <c r="DE19" s="151"/>
      <c r="DF19" s="151"/>
      <c r="DG19" s="151"/>
      <c r="DH19" s="151"/>
      <c r="DI19" s="151"/>
      <c r="DJ19" s="151"/>
      <c r="DK19" s="151"/>
      <c r="DL19" s="151"/>
      <c r="DM19" s="151"/>
      <c r="DN19" s="151"/>
      <c r="DO19" s="151"/>
      <c r="DP19" s="151"/>
      <c r="DQ19" s="151"/>
      <c r="DR19" s="151"/>
      <c r="DS19" s="151"/>
      <c r="DT19" s="151"/>
      <c r="DU19" s="151"/>
      <c r="DV19" s="151"/>
      <c r="DW19" s="151"/>
      <c r="DX19" s="151"/>
      <c r="DY19" s="151"/>
      <c r="DZ19" s="151"/>
      <c r="EA19" s="151"/>
      <c r="EB19" s="151"/>
      <c r="EC19" s="151"/>
      <c r="ED19" s="151"/>
      <c r="EE19" s="151"/>
      <c r="EF19" s="151"/>
      <c r="EG19" s="151"/>
      <c r="EH19" s="151"/>
      <c r="EI19" s="151"/>
      <c r="EJ19" s="151"/>
      <c r="EK19" s="151"/>
      <c r="EL19" s="151"/>
      <c r="EM19" s="151"/>
      <c r="EN19" s="151"/>
      <c r="EO19" s="151"/>
      <c r="EP19" s="151"/>
      <c r="EQ19" s="151"/>
      <c r="ER19" s="151"/>
      <c r="ES19" s="151"/>
      <c r="ET19" s="151"/>
      <c r="EU19" s="151"/>
      <c r="EV19" s="151"/>
      <c r="EW19" s="151"/>
      <c r="EX19" s="151"/>
      <c r="EY19" s="151"/>
      <c r="EZ19" s="151"/>
      <c r="FA19" s="151"/>
      <c r="FB19" s="151"/>
      <c r="FC19" s="151"/>
      <c r="FD19" s="151"/>
      <c r="FE19" s="151"/>
      <c r="FF19" s="151"/>
      <c r="FG19" s="151"/>
      <c r="FH19" s="151"/>
      <c r="FI19" s="151"/>
      <c r="FJ19" s="151"/>
      <c r="FK19" s="151"/>
      <c r="FL19" s="151"/>
      <c r="FM19" s="151"/>
      <c r="FN19" s="151"/>
      <c r="FO19" s="151"/>
      <c r="FP19" s="151"/>
      <c r="FQ19" s="151"/>
      <c r="FR19" s="151"/>
      <c r="FS19" s="151"/>
      <c r="FT19" s="151"/>
      <c r="FU19" s="151"/>
      <c r="FV19" s="151"/>
      <c r="FW19" s="151"/>
      <c r="FX19" s="151"/>
      <c r="FY19" s="151"/>
      <c r="FZ19" s="151"/>
      <c r="GA19" s="151"/>
      <c r="GB19" s="151"/>
      <c r="GC19" s="151"/>
      <c r="GD19" s="151"/>
      <c r="GE19" s="151"/>
      <c r="GF19" s="151"/>
      <c r="GG19" s="151"/>
      <c r="GH19" s="151"/>
      <c r="GI19" s="151"/>
      <c r="GJ19" s="151"/>
      <c r="GK19" s="151"/>
      <c r="GL19" s="151"/>
      <c r="GM19" s="151"/>
      <c r="GN19" s="151"/>
      <c r="GO19" s="151"/>
      <c r="GP19" s="151"/>
      <c r="GQ19" s="151"/>
      <c r="GR19" s="151"/>
      <c r="GS19" s="151"/>
      <c r="GT19" s="151"/>
      <c r="GU19" s="151"/>
      <c r="GV19" s="151"/>
      <c r="GW19" s="151"/>
      <c r="GX19" s="151"/>
      <c r="GY19" s="151"/>
      <c r="GZ19" s="151"/>
      <c r="HA19" s="151"/>
      <c r="HB19" s="151"/>
      <c r="HC19" s="151"/>
      <c r="HD19" s="151"/>
      <c r="HE19" s="151"/>
      <c r="HF19" s="151"/>
      <c r="HG19" s="151"/>
      <c r="HH19" s="151"/>
      <c r="HI19" s="151"/>
      <c r="HJ19" s="151"/>
      <c r="HK19" s="151"/>
      <c r="HL19" s="151"/>
      <c r="HM19" s="151"/>
      <c r="HN19" s="151"/>
      <c r="HO19" s="151"/>
      <c r="HP19" s="151"/>
      <c r="HQ19" s="151"/>
      <c r="HR19" s="151"/>
      <c r="HS19" s="151"/>
      <c r="HT19" s="151"/>
      <c r="HU19" s="151"/>
      <c r="HV19" s="151"/>
      <c r="HW19" s="151"/>
      <c r="HX19" s="151"/>
      <c r="HY19" s="151"/>
      <c r="HZ19" s="151"/>
      <c r="IA19" s="151"/>
      <c r="IB19" s="151"/>
      <c r="IC19" s="151"/>
      <c r="ID19" s="151"/>
      <c r="IE19" s="151"/>
      <c r="IF19" s="151"/>
      <c r="IG19" s="151"/>
      <c r="IH19" s="151"/>
      <c r="II19" s="151"/>
      <c r="IJ19" s="151"/>
      <c r="IK19" s="151"/>
      <c r="IL19" s="151"/>
      <c r="IM19" s="151"/>
      <c r="IN19" s="151"/>
      <c r="IO19" s="151"/>
      <c r="IP19" s="151"/>
      <c r="IQ19" s="151"/>
      <c r="IR19" s="151"/>
      <c r="IS19" s="151"/>
      <c r="IT19" s="151"/>
      <c r="IU19" s="152"/>
    </row>
    <row r="20" s="141" customFormat="1" ht="15.2" customHeight="1">
      <c r="B20" t="s" s="153">
        <f>IF(INDEX(C20:AH20,1,'Tarifas Eléctricas'!$E$38)=0," ",INDEX(C20:AH20,1,'Tarifas Eléctricas'!$E$38))</f>
        <v>570</v>
      </c>
      <c r="C20" s="157"/>
      <c r="D20" s="157"/>
      <c r="E20" s="157"/>
      <c r="F20" s="157"/>
      <c r="G20" t="s" s="154">
        <v>595</v>
      </c>
      <c r="H20" s="157"/>
      <c r="I20" t="s" s="154">
        <v>596</v>
      </c>
      <c r="J20" t="s" s="154">
        <v>597</v>
      </c>
      <c r="K20" t="s" s="154">
        <v>598</v>
      </c>
      <c r="L20" s="157"/>
      <c r="M20" t="s" s="154">
        <v>599</v>
      </c>
      <c r="N20" t="s" s="154">
        <v>600</v>
      </c>
      <c r="O20" t="s" s="154">
        <v>601</v>
      </c>
      <c r="P20" t="s" s="154">
        <v>602</v>
      </c>
      <c r="Q20" t="s" s="154">
        <v>603</v>
      </c>
      <c r="R20" t="s" s="154">
        <v>604</v>
      </c>
      <c r="S20" t="s" s="154">
        <v>605</v>
      </c>
      <c r="T20" t="s" s="154">
        <v>606</v>
      </c>
      <c r="U20" t="s" s="154">
        <v>607</v>
      </c>
      <c r="V20" t="s" s="154">
        <v>608</v>
      </c>
      <c r="W20" t="s" s="154">
        <v>609</v>
      </c>
      <c r="X20" t="s" s="154">
        <v>610</v>
      </c>
      <c r="Y20" s="157"/>
      <c r="Z20" t="s" s="154">
        <v>611</v>
      </c>
      <c r="AA20" t="s" s="154">
        <v>612</v>
      </c>
      <c r="AB20" t="s" s="154">
        <v>613</v>
      </c>
      <c r="AC20" s="157"/>
      <c r="AD20" t="s" s="154">
        <v>496</v>
      </c>
      <c r="AE20" t="s" s="154">
        <v>614</v>
      </c>
      <c r="AF20" t="s" s="154">
        <v>349</v>
      </c>
      <c r="AG20" t="s" s="154">
        <v>615</v>
      </c>
      <c r="AH20" t="s" s="154">
        <v>616</v>
      </c>
      <c r="AJ20" t="s" s="155">
        <v>107</v>
      </c>
      <c r="AK20" t="s" s="150">
        <v>185</v>
      </c>
      <c r="AL20" t="s" s="150">
        <v>185</v>
      </c>
      <c r="AM20" t="s" s="150">
        <v>184</v>
      </c>
      <c r="AN20" t="s" s="150">
        <v>182</v>
      </c>
      <c r="AO20" t="s" s="150">
        <v>184</v>
      </c>
      <c r="AP20" t="s" s="150">
        <v>185</v>
      </c>
      <c r="AQ20" t="s" s="150">
        <v>121</v>
      </c>
      <c r="AR20" t="s" s="150">
        <v>182</v>
      </c>
      <c r="AS20" t="s" s="150">
        <v>185</v>
      </c>
      <c r="AT20" t="s" s="150">
        <v>185</v>
      </c>
      <c r="AU20" t="s" s="150">
        <v>182</v>
      </c>
      <c r="AV20" t="s" s="150">
        <v>185</v>
      </c>
      <c r="AW20" t="s" s="150">
        <v>183</v>
      </c>
      <c r="AX20" t="s" s="150">
        <v>121</v>
      </c>
      <c r="AY20" t="s" s="150">
        <v>184</v>
      </c>
      <c r="AZ20" t="s" s="150">
        <v>182</v>
      </c>
      <c r="BA20" t="s" s="150">
        <v>121</v>
      </c>
      <c r="BB20" t="s" s="150">
        <v>185</v>
      </c>
      <c r="BC20" t="s" s="150">
        <v>185</v>
      </c>
      <c r="BD20" t="s" s="150">
        <v>183</v>
      </c>
      <c r="BE20" t="s" s="150">
        <v>185</v>
      </c>
      <c r="BF20" t="s" s="150">
        <v>185</v>
      </c>
      <c r="BG20" t="s" s="150">
        <v>185</v>
      </c>
      <c r="BH20" t="s" s="150">
        <v>121</v>
      </c>
      <c r="BI20" t="s" s="150">
        <v>185</v>
      </c>
      <c r="BJ20" t="s" s="150">
        <v>185</v>
      </c>
      <c r="BK20" t="s" s="150">
        <v>183</v>
      </c>
      <c r="BL20" t="s" s="150">
        <v>182</v>
      </c>
      <c r="BM20" t="s" s="150">
        <v>185</v>
      </c>
      <c r="BN20" t="s" s="150">
        <v>121</v>
      </c>
      <c r="BO20" t="s" s="150">
        <v>185</v>
      </c>
      <c r="BP20" t="s" s="150">
        <v>183</v>
      </c>
      <c r="BQ20" t="s" s="150">
        <v>185</v>
      </c>
      <c r="BR20" t="s" s="150">
        <v>182</v>
      </c>
      <c r="BS20" t="s" s="150">
        <v>182</v>
      </c>
      <c r="BT20" t="s" s="150">
        <v>121</v>
      </c>
      <c r="BU20" t="s" s="150">
        <v>182</v>
      </c>
      <c r="BV20" t="s" s="150">
        <v>185</v>
      </c>
      <c r="BW20" t="s" s="150">
        <v>185</v>
      </c>
      <c r="BX20" t="s" s="150">
        <v>183</v>
      </c>
      <c r="BY20" t="s" s="150">
        <v>185</v>
      </c>
      <c r="BZ20" t="s" s="150">
        <v>184</v>
      </c>
      <c r="CA20" t="s" s="150">
        <v>182</v>
      </c>
      <c r="CB20" t="s" s="150">
        <v>185</v>
      </c>
      <c r="CC20" t="s" s="150">
        <v>185</v>
      </c>
      <c r="CD20" t="s" s="150">
        <v>185</v>
      </c>
      <c r="CE20" t="s" s="150">
        <v>185</v>
      </c>
      <c r="CF20" t="s" s="150">
        <v>185</v>
      </c>
      <c r="CG20" t="s" s="150">
        <v>182</v>
      </c>
      <c r="CH20" t="s" s="150">
        <v>183</v>
      </c>
      <c r="CI20" t="s" s="150">
        <v>182</v>
      </c>
      <c r="CJ20" s="151"/>
      <c r="CK20" s="151"/>
      <c r="CL20" s="151"/>
      <c r="CM20" s="151"/>
      <c r="CN20" s="151"/>
      <c r="CO20" s="151"/>
      <c r="CP20" s="151"/>
      <c r="CQ20" s="151"/>
      <c r="CR20" s="151"/>
      <c r="CS20" s="151"/>
      <c r="CT20" s="151"/>
      <c r="CU20" s="151"/>
      <c r="CV20" s="151"/>
      <c r="CW20" s="151"/>
      <c r="CX20" s="151"/>
      <c r="CY20" s="151"/>
      <c r="CZ20" s="151"/>
      <c r="DA20" s="151"/>
      <c r="DB20" s="151"/>
      <c r="DC20" s="151"/>
      <c r="DD20" s="151"/>
      <c r="DE20" s="151"/>
      <c r="DF20" s="151"/>
      <c r="DG20" s="151"/>
      <c r="DH20" s="151"/>
      <c r="DI20" s="151"/>
      <c r="DJ20" s="151"/>
      <c r="DK20" s="151"/>
      <c r="DL20" s="151"/>
      <c r="DM20" s="151"/>
      <c r="DN20" s="151"/>
      <c r="DO20" s="151"/>
      <c r="DP20" s="151"/>
      <c r="DQ20" s="151"/>
      <c r="DR20" s="151"/>
      <c r="DS20" s="151"/>
      <c r="DT20" s="151"/>
      <c r="DU20" s="151"/>
      <c r="DV20" s="151"/>
      <c r="DW20" s="151"/>
      <c r="DX20" s="151"/>
      <c r="DY20" s="151"/>
      <c r="DZ20" s="151"/>
      <c r="EA20" s="151"/>
      <c r="EB20" s="151"/>
      <c r="EC20" s="151"/>
      <c r="ED20" s="151"/>
      <c r="EE20" s="151"/>
      <c r="EF20" s="151"/>
      <c r="EG20" s="151"/>
      <c r="EH20" s="151"/>
      <c r="EI20" s="151"/>
      <c r="EJ20" s="151"/>
      <c r="EK20" s="151"/>
      <c r="EL20" s="151"/>
      <c r="EM20" s="151"/>
      <c r="EN20" s="151"/>
      <c r="EO20" s="151"/>
      <c r="EP20" s="151"/>
      <c r="EQ20" s="151"/>
      <c r="ER20" s="151"/>
      <c r="ES20" s="151"/>
      <c r="ET20" s="151"/>
      <c r="EU20" s="151"/>
      <c r="EV20" s="151"/>
      <c r="EW20" s="151"/>
      <c r="EX20" s="151"/>
      <c r="EY20" s="151"/>
      <c r="EZ20" s="151"/>
      <c r="FA20" s="151"/>
      <c r="FB20" s="151"/>
      <c r="FC20" s="151"/>
      <c r="FD20" s="151"/>
      <c r="FE20" s="151"/>
      <c r="FF20" s="151"/>
      <c r="FG20" s="151"/>
      <c r="FH20" s="151"/>
      <c r="FI20" s="151"/>
      <c r="FJ20" s="151"/>
      <c r="FK20" s="151"/>
      <c r="FL20" s="151"/>
      <c r="FM20" s="151"/>
      <c r="FN20" s="151"/>
      <c r="FO20" s="151"/>
      <c r="FP20" s="151"/>
      <c r="FQ20" s="151"/>
      <c r="FR20" s="151"/>
      <c r="FS20" s="151"/>
      <c r="FT20" s="151"/>
      <c r="FU20" s="151"/>
      <c r="FV20" s="151"/>
      <c r="FW20" s="151"/>
      <c r="FX20" s="151"/>
      <c r="FY20" s="151"/>
      <c r="FZ20" s="151"/>
      <c r="GA20" s="151"/>
      <c r="GB20" s="151"/>
      <c r="GC20" s="151"/>
      <c r="GD20" s="151"/>
      <c r="GE20" s="151"/>
      <c r="GF20" s="151"/>
      <c r="GG20" s="151"/>
      <c r="GH20" s="151"/>
      <c r="GI20" s="151"/>
      <c r="GJ20" s="151"/>
      <c r="GK20" s="151"/>
      <c r="GL20" s="151"/>
      <c r="GM20" s="151"/>
      <c r="GN20" s="151"/>
      <c r="GO20" s="151"/>
      <c r="GP20" s="151"/>
      <c r="GQ20" s="151"/>
      <c r="GR20" s="151"/>
      <c r="GS20" s="151"/>
      <c r="GT20" s="151"/>
      <c r="GU20" s="151"/>
      <c r="GV20" s="151"/>
      <c r="GW20" s="151"/>
      <c r="GX20" s="151"/>
      <c r="GY20" s="151"/>
      <c r="GZ20" s="151"/>
      <c r="HA20" s="151"/>
      <c r="HB20" s="151"/>
      <c r="HC20" s="151"/>
      <c r="HD20" s="151"/>
      <c r="HE20" s="151"/>
      <c r="HF20" s="151"/>
      <c r="HG20" s="151"/>
      <c r="HH20" s="151"/>
      <c r="HI20" s="151"/>
      <c r="HJ20" s="151"/>
      <c r="HK20" s="151"/>
      <c r="HL20" s="151"/>
      <c r="HM20" s="151"/>
      <c r="HN20" s="151"/>
      <c r="HO20" s="151"/>
      <c r="HP20" s="151"/>
      <c r="HQ20" s="151"/>
      <c r="HR20" s="151"/>
      <c r="HS20" s="151"/>
      <c r="HT20" s="151"/>
      <c r="HU20" s="151"/>
      <c r="HV20" s="151"/>
      <c r="HW20" s="151"/>
      <c r="HX20" s="151"/>
      <c r="HY20" s="151"/>
      <c r="HZ20" s="151"/>
      <c r="IA20" s="151"/>
      <c r="IB20" s="151"/>
      <c r="IC20" s="151"/>
      <c r="ID20" s="151"/>
      <c r="IE20" s="151"/>
      <c r="IF20" s="151"/>
      <c r="IG20" s="151"/>
      <c r="IH20" s="151"/>
      <c r="II20" s="151"/>
      <c r="IJ20" s="151"/>
      <c r="IK20" s="151"/>
      <c r="IL20" s="151"/>
      <c r="IM20" s="151"/>
      <c r="IN20" s="151"/>
      <c r="IO20" s="151"/>
      <c r="IP20" s="151"/>
      <c r="IQ20" s="151"/>
      <c r="IR20" s="151"/>
      <c r="IS20" s="151"/>
      <c r="IT20" s="151"/>
      <c r="IU20" s="152"/>
    </row>
    <row r="21" s="141" customFormat="1" ht="15.2" customHeight="1">
      <c r="B21" t="s" s="153">
        <f>IF(INDEX(C21:AH21,1,'Tarifas Eléctricas'!$E$38)=0," ",INDEX(C21:AH21,1,'Tarifas Eléctricas'!$E$38))</f>
        <v>570</v>
      </c>
      <c r="C21" s="157"/>
      <c r="D21" s="157"/>
      <c r="E21" s="157"/>
      <c r="F21" s="157"/>
      <c r="G21" t="s" s="154">
        <v>617</v>
      </c>
      <c r="H21" s="157"/>
      <c r="I21" t="s" s="154">
        <v>618</v>
      </c>
      <c r="J21" t="s" s="154">
        <v>619</v>
      </c>
      <c r="K21" t="s" s="154">
        <v>620</v>
      </c>
      <c r="L21" s="157"/>
      <c r="M21" t="s" s="154">
        <v>621</v>
      </c>
      <c r="N21" t="s" s="154">
        <v>622</v>
      </c>
      <c r="O21" t="s" s="154">
        <v>623</v>
      </c>
      <c r="P21" t="s" s="154">
        <v>624</v>
      </c>
      <c r="Q21" t="s" s="154">
        <v>625</v>
      </c>
      <c r="R21" t="s" s="154">
        <v>626</v>
      </c>
      <c r="S21" t="s" s="154">
        <v>627</v>
      </c>
      <c r="T21" t="s" s="154">
        <v>628</v>
      </c>
      <c r="U21" t="s" s="154">
        <v>629</v>
      </c>
      <c r="V21" t="s" s="154">
        <v>630</v>
      </c>
      <c r="W21" t="s" s="154">
        <v>631</v>
      </c>
      <c r="X21" s="157"/>
      <c r="Y21" s="157"/>
      <c r="Z21" t="s" s="154">
        <v>632</v>
      </c>
      <c r="AA21" s="157"/>
      <c r="AB21" t="s" s="154">
        <v>633</v>
      </c>
      <c r="AC21" s="157"/>
      <c r="AD21" t="s" s="154">
        <v>634</v>
      </c>
      <c r="AE21" t="s" s="154">
        <v>635</v>
      </c>
      <c r="AF21" t="s" s="154">
        <v>636</v>
      </c>
      <c r="AG21" t="s" s="154">
        <v>637</v>
      </c>
      <c r="AH21" t="s" s="154">
        <v>638</v>
      </c>
      <c r="AJ21" t="s" s="155">
        <v>108</v>
      </c>
      <c r="AK21" t="s" s="150">
        <v>121</v>
      </c>
      <c r="AL21" t="s" s="150">
        <v>182</v>
      </c>
      <c r="AM21" t="s" s="150">
        <v>121</v>
      </c>
      <c r="AN21" t="s" s="150">
        <v>121</v>
      </c>
      <c r="AO21" t="s" s="150">
        <v>182</v>
      </c>
      <c r="AP21" t="s" s="150">
        <v>121</v>
      </c>
      <c r="AQ21" t="s" s="150">
        <v>121</v>
      </c>
      <c r="AR21" t="s" s="150">
        <v>185</v>
      </c>
      <c r="AS21" t="s" s="150">
        <v>182</v>
      </c>
      <c r="AT21" t="s" s="150">
        <v>182</v>
      </c>
      <c r="AU21" t="s" s="150">
        <v>121</v>
      </c>
      <c r="AV21" t="s" s="150">
        <v>182</v>
      </c>
      <c r="AW21" t="s" s="150">
        <v>121</v>
      </c>
      <c r="AX21" t="s" s="150">
        <v>185</v>
      </c>
      <c r="AY21" t="s" s="150">
        <v>121</v>
      </c>
      <c r="AZ21" t="s" s="150">
        <v>121</v>
      </c>
      <c r="BA21" t="s" s="150">
        <v>121</v>
      </c>
      <c r="BB21" t="s" s="150">
        <v>121</v>
      </c>
      <c r="BC21" t="s" s="150">
        <v>121</v>
      </c>
      <c r="BD21" t="s" s="150">
        <v>121</v>
      </c>
      <c r="BE21" t="s" s="150">
        <v>182</v>
      </c>
      <c r="BF21" t="s" s="150">
        <v>121</v>
      </c>
      <c r="BG21" t="s" s="150">
        <v>121</v>
      </c>
      <c r="BH21" t="s" s="150">
        <v>121</v>
      </c>
      <c r="BI21" t="s" s="150">
        <v>185</v>
      </c>
      <c r="BJ21" t="s" s="150">
        <v>121</v>
      </c>
      <c r="BK21" t="s" s="150">
        <v>121</v>
      </c>
      <c r="BL21" t="s" s="150">
        <v>121</v>
      </c>
      <c r="BM21" t="s" s="150">
        <v>121</v>
      </c>
      <c r="BN21" t="s" s="150">
        <v>185</v>
      </c>
      <c r="BO21" t="s" s="150">
        <v>121</v>
      </c>
      <c r="BP21" t="s" s="150">
        <v>121</v>
      </c>
      <c r="BQ21" t="s" s="150">
        <v>121</v>
      </c>
      <c r="BR21" t="s" s="150">
        <v>121</v>
      </c>
      <c r="BS21" t="s" s="150">
        <v>121</v>
      </c>
      <c r="BT21" t="s" s="150">
        <v>185</v>
      </c>
      <c r="BU21" t="s" s="150">
        <v>182</v>
      </c>
      <c r="BV21" t="s" s="150">
        <v>121</v>
      </c>
      <c r="BW21" t="s" s="150">
        <v>121</v>
      </c>
      <c r="BX21" t="s" s="150">
        <v>121</v>
      </c>
      <c r="BY21" t="s" s="150">
        <v>121</v>
      </c>
      <c r="BZ21" t="s" s="150">
        <v>121</v>
      </c>
      <c r="CA21" t="s" s="150">
        <v>121</v>
      </c>
      <c r="CB21" t="s" s="150">
        <v>182</v>
      </c>
      <c r="CC21" t="s" s="150">
        <v>182</v>
      </c>
      <c r="CD21" t="s" s="150">
        <v>121</v>
      </c>
      <c r="CE21" t="s" s="150">
        <v>121</v>
      </c>
      <c r="CF21" t="s" s="150">
        <v>121</v>
      </c>
      <c r="CG21" t="s" s="150">
        <v>121</v>
      </c>
      <c r="CH21" t="s" s="150">
        <v>121</v>
      </c>
      <c r="CI21" t="s" s="150">
        <v>121</v>
      </c>
      <c r="CJ21" t="s" s="150">
        <v>185</v>
      </c>
      <c r="CK21" t="s" s="150">
        <v>185</v>
      </c>
      <c r="CL21" t="s" s="150">
        <v>121</v>
      </c>
      <c r="CM21" t="s" s="150">
        <v>121</v>
      </c>
      <c r="CN21" t="s" s="150">
        <v>121</v>
      </c>
      <c r="CO21" t="s" s="150">
        <v>182</v>
      </c>
      <c r="CP21" t="s" s="150">
        <v>182</v>
      </c>
      <c r="CQ21" t="s" s="150">
        <v>121</v>
      </c>
      <c r="CR21" t="s" s="150">
        <v>182</v>
      </c>
      <c r="CS21" t="s" s="150">
        <v>121</v>
      </c>
      <c r="CT21" t="s" s="150">
        <v>121</v>
      </c>
      <c r="CU21" t="s" s="150">
        <v>121</v>
      </c>
      <c r="CV21" t="s" s="150">
        <v>121</v>
      </c>
      <c r="CW21" t="s" s="150">
        <v>121</v>
      </c>
      <c r="CX21" t="s" s="150">
        <v>185</v>
      </c>
      <c r="CY21" t="s" s="150">
        <v>121</v>
      </c>
      <c r="CZ21" t="s" s="150">
        <v>121</v>
      </c>
      <c r="DA21" t="s" s="150">
        <v>121</v>
      </c>
      <c r="DB21" t="s" s="150">
        <v>182</v>
      </c>
      <c r="DC21" t="s" s="150">
        <v>121</v>
      </c>
      <c r="DD21" t="s" s="150">
        <v>121</v>
      </c>
      <c r="DE21" t="s" s="150">
        <v>121</v>
      </c>
      <c r="DF21" t="s" s="150">
        <v>121</v>
      </c>
      <c r="DG21" t="s" s="150">
        <v>185</v>
      </c>
      <c r="DH21" t="s" s="150">
        <v>151</v>
      </c>
      <c r="DI21" t="s" s="150">
        <v>121</v>
      </c>
      <c r="DJ21" t="s" s="150">
        <v>121</v>
      </c>
      <c r="DK21" t="s" s="150">
        <v>185</v>
      </c>
      <c r="DL21" t="s" s="150">
        <v>121</v>
      </c>
      <c r="DM21" t="s" s="150">
        <v>121</v>
      </c>
      <c r="DN21" t="s" s="150">
        <v>121</v>
      </c>
      <c r="DO21" t="s" s="150">
        <v>121</v>
      </c>
      <c r="DP21" t="s" s="150">
        <v>121</v>
      </c>
      <c r="DQ21" t="s" s="150">
        <v>121</v>
      </c>
      <c r="DR21" t="s" s="150">
        <v>121</v>
      </c>
      <c r="DS21" t="s" s="150">
        <v>121</v>
      </c>
      <c r="DT21" t="s" s="150">
        <v>121</v>
      </c>
      <c r="DU21" t="s" s="150">
        <v>121</v>
      </c>
      <c r="DV21" t="s" s="150">
        <v>182</v>
      </c>
      <c r="DW21" t="s" s="150">
        <v>121</v>
      </c>
      <c r="DX21" t="s" s="150">
        <v>121</v>
      </c>
      <c r="DY21" t="s" s="150">
        <v>121</v>
      </c>
      <c r="DZ21" t="s" s="150">
        <v>121</v>
      </c>
      <c r="EA21" t="s" s="150">
        <v>121</v>
      </c>
      <c r="EB21" t="s" s="150">
        <v>121</v>
      </c>
      <c r="EC21" t="s" s="150">
        <v>121</v>
      </c>
      <c r="ED21" t="s" s="150">
        <v>121</v>
      </c>
      <c r="EE21" t="s" s="150">
        <v>121</v>
      </c>
      <c r="EF21" t="s" s="150">
        <v>121</v>
      </c>
      <c r="EG21" t="s" s="150">
        <v>121</v>
      </c>
      <c r="EH21" t="s" s="150">
        <v>121</v>
      </c>
      <c r="EI21" t="s" s="150">
        <v>121</v>
      </c>
      <c r="EJ21" t="s" s="150">
        <v>121</v>
      </c>
      <c r="EK21" t="s" s="150">
        <v>121</v>
      </c>
      <c r="EL21" t="s" s="150">
        <v>121</v>
      </c>
      <c r="EM21" t="s" s="150">
        <v>121</v>
      </c>
      <c r="EN21" t="s" s="150">
        <v>121</v>
      </c>
      <c r="EO21" t="s" s="150">
        <v>151</v>
      </c>
      <c r="EP21" t="s" s="150">
        <v>121</v>
      </c>
      <c r="EQ21" t="s" s="150">
        <v>182</v>
      </c>
      <c r="ER21" t="s" s="150">
        <v>121</v>
      </c>
      <c r="ES21" t="s" s="150">
        <v>121</v>
      </c>
      <c r="ET21" t="s" s="150">
        <v>121</v>
      </c>
      <c r="EU21" t="s" s="150">
        <v>121</v>
      </c>
      <c r="EV21" t="s" s="150">
        <v>151</v>
      </c>
      <c r="EW21" t="s" s="150">
        <v>121</v>
      </c>
      <c r="EX21" t="s" s="150">
        <v>121</v>
      </c>
      <c r="EY21" t="s" s="150">
        <v>121</v>
      </c>
      <c r="EZ21" t="s" s="150">
        <v>121</v>
      </c>
      <c r="FA21" t="s" s="150">
        <v>121</v>
      </c>
      <c r="FB21" t="s" s="150">
        <v>185</v>
      </c>
      <c r="FC21" t="s" s="150">
        <v>121</v>
      </c>
      <c r="FD21" t="s" s="150">
        <v>185</v>
      </c>
      <c r="FE21" t="s" s="150">
        <v>185</v>
      </c>
      <c r="FF21" t="s" s="150">
        <v>121</v>
      </c>
      <c r="FG21" t="s" s="150">
        <v>121</v>
      </c>
      <c r="FH21" t="s" s="150">
        <v>121</v>
      </c>
      <c r="FI21" t="s" s="150">
        <v>121</v>
      </c>
      <c r="FJ21" t="s" s="150">
        <v>185</v>
      </c>
      <c r="FK21" t="s" s="150">
        <v>121</v>
      </c>
      <c r="FL21" t="s" s="150">
        <v>121</v>
      </c>
      <c r="FM21" t="s" s="150">
        <v>121</v>
      </c>
      <c r="FN21" t="s" s="150">
        <v>151</v>
      </c>
      <c r="FO21" t="s" s="150">
        <v>121</v>
      </c>
      <c r="FP21" t="s" s="150">
        <v>182</v>
      </c>
      <c r="FQ21" t="s" s="150">
        <v>121</v>
      </c>
      <c r="FR21" t="s" s="150">
        <v>121</v>
      </c>
      <c r="FS21" t="s" s="150">
        <v>121</v>
      </c>
      <c r="FT21" t="s" s="150">
        <v>121</v>
      </c>
      <c r="FU21" t="s" s="150">
        <v>185</v>
      </c>
      <c r="FV21" t="s" s="150">
        <v>121</v>
      </c>
      <c r="FW21" t="s" s="150">
        <v>185</v>
      </c>
      <c r="FX21" t="s" s="150">
        <v>121</v>
      </c>
      <c r="FY21" t="s" s="150">
        <v>121</v>
      </c>
      <c r="FZ21" t="s" s="150">
        <v>121</v>
      </c>
      <c r="GA21" t="s" s="150">
        <v>121</v>
      </c>
      <c r="GB21" t="s" s="150">
        <v>121</v>
      </c>
      <c r="GC21" t="s" s="150">
        <v>121</v>
      </c>
      <c r="GD21" t="s" s="150">
        <v>121</v>
      </c>
      <c r="GE21" t="s" s="150">
        <v>121</v>
      </c>
      <c r="GF21" t="s" s="150">
        <v>121</v>
      </c>
      <c r="GG21" t="s" s="150">
        <v>151</v>
      </c>
      <c r="GH21" t="s" s="150">
        <v>121</v>
      </c>
      <c r="GI21" t="s" s="150">
        <v>121</v>
      </c>
      <c r="GJ21" t="s" s="150">
        <v>121</v>
      </c>
      <c r="GK21" t="s" s="150">
        <v>121</v>
      </c>
      <c r="GL21" t="s" s="150">
        <v>121</v>
      </c>
      <c r="GM21" t="s" s="150">
        <v>121</v>
      </c>
      <c r="GN21" t="s" s="150">
        <v>121</v>
      </c>
      <c r="GO21" t="s" s="150">
        <v>121</v>
      </c>
      <c r="GP21" t="s" s="150">
        <v>121</v>
      </c>
      <c r="GQ21" t="s" s="150">
        <v>121</v>
      </c>
      <c r="GR21" t="s" s="150">
        <v>121</v>
      </c>
      <c r="GS21" t="s" s="150">
        <v>121</v>
      </c>
      <c r="GT21" t="s" s="150">
        <v>151</v>
      </c>
      <c r="GU21" t="s" s="150">
        <v>121</v>
      </c>
      <c r="GV21" t="s" s="150">
        <v>182</v>
      </c>
      <c r="GW21" t="s" s="150">
        <v>121</v>
      </c>
      <c r="GX21" t="s" s="150">
        <v>121</v>
      </c>
      <c r="GY21" t="s" s="150">
        <v>151</v>
      </c>
      <c r="GZ21" t="s" s="150">
        <v>121</v>
      </c>
      <c r="HA21" t="s" s="150">
        <v>121</v>
      </c>
      <c r="HB21" t="s" s="150">
        <v>121</v>
      </c>
      <c r="HC21" t="s" s="150">
        <v>121</v>
      </c>
      <c r="HD21" t="s" s="150">
        <v>121</v>
      </c>
      <c r="HE21" t="s" s="150">
        <v>151</v>
      </c>
      <c r="HF21" t="s" s="150">
        <v>121</v>
      </c>
      <c r="HG21" t="s" s="150">
        <v>121</v>
      </c>
      <c r="HH21" t="s" s="150">
        <v>182</v>
      </c>
      <c r="HI21" t="s" s="150">
        <v>121</v>
      </c>
      <c r="HJ21" t="s" s="150">
        <v>151</v>
      </c>
      <c r="HK21" t="s" s="150">
        <v>121</v>
      </c>
      <c r="HL21" t="s" s="150">
        <v>182</v>
      </c>
      <c r="HM21" t="s" s="150">
        <v>182</v>
      </c>
      <c r="HN21" t="s" s="150">
        <v>121</v>
      </c>
      <c r="HO21" t="s" s="150">
        <v>151</v>
      </c>
      <c r="HP21" t="s" s="150">
        <v>121</v>
      </c>
      <c r="HQ21" t="s" s="150">
        <v>151</v>
      </c>
      <c r="HR21" t="s" s="150">
        <v>151</v>
      </c>
      <c r="HS21" t="s" s="150">
        <v>121</v>
      </c>
      <c r="HT21" t="s" s="150">
        <v>121</v>
      </c>
      <c r="HU21" t="s" s="150">
        <v>121</v>
      </c>
      <c r="HV21" t="s" s="150">
        <v>121</v>
      </c>
      <c r="HW21" t="s" s="150">
        <v>121</v>
      </c>
      <c r="HX21" t="s" s="150">
        <v>121</v>
      </c>
      <c r="HY21" t="s" s="150">
        <v>121</v>
      </c>
      <c r="HZ21" t="s" s="150">
        <v>182</v>
      </c>
      <c r="IA21" t="s" s="150">
        <v>121</v>
      </c>
      <c r="IB21" t="s" s="150">
        <v>121</v>
      </c>
      <c r="IC21" t="s" s="150">
        <v>121</v>
      </c>
      <c r="ID21" t="s" s="150">
        <v>121</v>
      </c>
      <c r="IE21" t="s" s="150">
        <v>121</v>
      </c>
      <c r="IF21" t="s" s="150">
        <v>185</v>
      </c>
      <c r="IG21" t="s" s="150">
        <v>182</v>
      </c>
      <c r="IH21" t="s" s="150">
        <v>151</v>
      </c>
      <c r="II21" t="s" s="150">
        <v>185</v>
      </c>
      <c r="IJ21" t="s" s="150">
        <v>121</v>
      </c>
      <c r="IK21" t="s" s="150">
        <v>121</v>
      </c>
      <c r="IL21" t="s" s="150">
        <v>121</v>
      </c>
      <c r="IM21" t="s" s="150">
        <v>121</v>
      </c>
      <c r="IN21" t="s" s="150">
        <v>151</v>
      </c>
      <c r="IO21" t="s" s="150">
        <v>121</v>
      </c>
      <c r="IP21" t="s" s="150">
        <v>121</v>
      </c>
      <c r="IQ21" t="s" s="150">
        <v>121</v>
      </c>
      <c r="IR21" t="s" s="150">
        <v>121</v>
      </c>
      <c r="IS21" t="s" s="150">
        <v>121</v>
      </c>
      <c r="IT21" t="s" s="150">
        <v>121</v>
      </c>
      <c r="IU21" t="s" s="160">
        <v>121</v>
      </c>
    </row>
    <row r="22" s="141" customFormat="1" ht="15.2" customHeight="1">
      <c r="B22" t="s" s="153">
        <f>IF(INDEX(C22:AH22,1,'Tarifas Eléctricas'!$E$38)=0," ",INDEX(C22:AH22,1,'Tarifas Eléctricas'!$E$38))</f>
        <v>570</v>
      </c>
      <c r="C22" s="157"/>
      <c r="D22" s="157"/>
      <c r="E22" s="157"/>
      <c r="F22" s="157"/>
      <c r="G22" t="s" s="154">
        <v>639</v>
      </c>
      <c r="H22" s="157"/>
      <c r="I22" t="s" s="154">
        <v>640</v>
      </c>
      <c r="J22" t="s" s="154">
        <v>641</v>
      </c>
      <c r="K22" t="s" s="154">
        <v>642</v>
      </c>
      <c r="L22" s="157"/>
      <c r="M22" t="s" s="154">
        <v>643</v>
      </c>
      <c r="N22" t="s" s="154">
        <v>644</v>
      </c>
      <c r="O22" t="s" s="154">
        <v>645</v>
      </c>
      <c r="P22" t="s" s="154">
        <v>646</v>
      </c>
      <c r="Q22" t="s" s="154">
        <v>647</v>
      </c>
      <c r="R22" t="s" s="154">
        <v>648</v>
      </c>
      <c r="S22" t="s" s="154">
        <v>649</v>
      </c>
      <c r="T22" t="s" s="154">
        <v>650</v>
      </c>
      <c r="U22" t="s" s="154">
        <v>651</v>
      </c>
      <c r="V22" t="s" s="154">
        <v>652</v>
      </c>
      <c r="W22" t="s" s="154">
        <v>653</v>
      </c>
      <c r="X22" s="157"/>
      <c r="Y22" s="157"/>
      <c r="Z22" t="s" s="154">
        <v>654</v>
      </c>
      <c r="AA22" s="157"/>
      <c r="AB22" t="s" s="154">
        <v>655</v>
      </c>
      <c r="AC22" s="157"/>
      <c r="AD22" t="s" s="154">
        <v>656</v>
      </c>
      <c r="AE22" t="s" s="154">
        <v>657</v>
      </c>
      <c r="AF22" t="s" s="154">
        <v>658</v>
      </c>
      <c r="AG22" t="s" s="154">
        <v>659</v>
      </c>
      <c r="AH22" t="s" s="154">
        <v>660</v>
      </c>
      <c r="AJ22" t="s" s="155">
        <v>109</v>
      </c>
      <c r="AK22" t="s" s="150">
        <v>121</v>
      </c>
      <c r="AL22" t="s" s="150">
        <v>121</v>
      </c>
      <c r="AM22" t="s" s="150">
        <v>121</v>
      </c>
      <c r="AN22" t="s" s="150">
        <v>121</v>
      </c>
      <c r="AO22" t="s" s="150">
        <v>151</v>
      </c>
      <c r="AP22" t="s" s="150">
        <v>121</v>
      </c>
      <c r="AQ22" t="s" s="150">
        <v>121</v>
      </c>
      <c r="AR22" t="s" s="150">
        <v>121</v>
      </c>
      <c r="AS22" t="s" s="150">
        <v>121</v>
      </c>
      <c r="AT22" t="s" s="150">
        <v>121</v>
      </c>
      <c r="AU22" t="s" s="150">
        <v>121</v>
      </c>
      <c r="AV22" t="s" s="150">
        <v>121</v>
      </c>
      <c r="AW22" t="s" s="150">
        <v>121</v>
      </c>
      <c r="AX22" t="s" s="150">
        <v>121</v>
      </c>
      <c r="AY22" t="s" s="150">
        <v>121</v>
      </c>
      <c r="AZ22" t="s" s="150">
        <v>121</v>
      </c>
      <c r="BA22" t="s" s="150">
        <v>121</v>
      </c>
      <c r="BB22" t="s" s="150">
        <v>121</v>
      </c>
      <c r="BC22" t="s" s="150">
        <v>121</v>
      </c>
      <c r="BD22" t="s" s="150">
        <v>121</v>
      </c>
      <c r="BE22" t="s" s="150">
        <v>121</v>
      </c>
      <c r="BF22" t="s" s="150">
        <v>121</v>
      </c>
      <c r="BG22" t="s" s="150">
        <v>121</v>
      </c>
      <c r="BH22" t="s" s="150">
        <v>121</v>
      </c>
      <c r="BI22" t="s" s="150">
        <v>121</v>
      </c>
      <c r="BJ22" t="s" s="150">
        <v>121</v>
      </c>
      <c r="BK22" t="s" s="150">
        <v>121</v>
      </c>
      <c r="BL22" t="s" s="150">
        <v>121</v>
      </c>
      <c r="BM22" t="s" s="150">
        <v>121</v>
      </c>
      <c r="BN22" t="s" s="150">
        <v>121</v>
      </c>
      <c r="BO22" t="s" s="150">
        <v>121</v>
      </c>
      <c r="BP22" t="s" s="150">
        <v>121</v>
      </c>
      <c r="BQ22" t="s" s="150">
        <v>151</v>
      </c>
      <c r="BR22" t="s" s="150">
        <v>121</v>
      </c>
      <c r="BS22" t="s" s="150">
        <v>121</v>
      </c>
      <c r="BT22" t="s" s="150">
        <v>121</v>
      </c>
      <c r="BU22" t="s" s="150">
        <v>121</v>
      </c>
      <c r="BV22" t="s" s="150">
        <v>121</v>
      </c>
      <c r="BW22" t="s" s="150">
        <v>121</v>
      </c>
      <c r="BX22" t="s" s="150">
        <v>121</v>
      </c>
      <c r="BY22" t="s" s="150">
        <v>121</v>
      </c>
      <c r="BZ22" t="s" s="150">
        <v>121</v>
      </c>
      <c r="CA22" t="s" s="150">
        <v>121</v>
      </c>
      <c r="CB22" t="s" s="150">
        <v>121</v>
      </c>
      <c r="CC22" t="s" s="150">
        <v>121</v>
      </c>
      <c r="CD22" t="s" s="150">
        <v>121</v>
      </c>
      <c r="CE22" t="s" s="150">
        <v>121</v>
      </c>
      <c r="CF22" t="s" s="150">
        <v>121</v>
      </c>
      <c r="CG22" t="s" s="150">
        <v>121</v>
      </c>
      <c r="CH22" t="s" s="150">
        <v>121</v>
      </c>
      <c r="CI22" t="s" s="150">
        <v>121</v>
      </c>
      <c r="CJ22" t="s" s="150">
        <v>121</v>
      </c>
      <c r="CK22" t="s" s="150">
        <v>121</v>
      </c>
      <c r="CL22" t="s" s="150">
        <v>121</v>
      </c>
      <c r="CM22" t="s" s="150">
        <v>121</v>
      </c>
      <c r="CN22" t="s" s="150">
        <v>121</v>
      </c>
      <c r="CO22" t="s" s="150">
        <v>121</v>
      </c>
      <c r="CP22" t="s" s="150">
        <v>121</v>
      </c>
      <c r="CQ22" t="s" s="150">
        <v>121</v>
      </c>
      <c r="CR22" t="s" s="150">
        <v>121</v>
      </c>
      <c r="CS22" t="s" s="150">
        <v>121</v>
      </c>
      <c r="CT22" t="s" s="150">
        <v>121</v>
      </c>
      <c r="CU22" t="s" s="150">
        <v>121</v>
      </c>
      <c r="CV22" t="s" s="150">
        <v>121</v>
      </c>
      <c r="CW22" t="s" s="150">
        <v>121</v>
      </c>
      <c r="CX22" t="s" s="150">
        <v>121</v>
      </c>
      <c r="CY22" t="s" s="150">
        <v>121</v>
      </c>
      <c r="CZ22" t="s" s="150">
        <v>121</v>
      </c>
      <c r="DA22" t="s" s="150">
        <v>121</v>
      </c>
      <c r="DB22" t="s" s="150">
        <v>121</v>
      </c>
      <c r="DC22" t="s" s="150">
        <v>121</v>
      </c>
      <c r="DD22" t="s" s="150">
        <v>121</v>
      </c>
      <c r="DE22" t="s" s="150">
        <v>121</v>
      </c>
      <c r="DF22" t="s" s="150">
        <v>121</v>
      </c>
      <c r="DG22" t="s" s="150">
        <v>121</v>
      </c>
      <c r="DH22" t="s" s="150">
        <v>121</v>
      </c>
      <c r="DI22" t="s" s="150">
        <v>121</v>
      </c>
      <c r="DJ22" t="s" s="150">
        <v>121</v>
      </c>
      <c r="DK22" t="s" s="150">
        <v>121</v>
      </c>
      <c r="DL22" t="s" s="150">
        <v>121</v>
      </c>
      <c r="DM22" t="s" s="150">
        <v>121</v>
      </c>
      <c r="DN22" t="s" s="150">
        <v>121</v>
      </c>
      <c r="DO22" t="s" s="150">
        <v>121</v>
      </c>
      <c r="DP22" t="s" s="150">
        <v>121</v>
      </c>
      <c r="DQ22" t="s" s="150">
        <v>121</v>
      </c>
      <c r="DR22" t="s" s="150">
        <v>121</v>
      </c>
      <c r="DS22" t="s" s="150">
        <v>121</v>
      </c>
      <c r="DT22" t="s" s="150">
        <v>121</v>
      </c>
      <c r="DU22" t="s" s="150">
        <v>121</v>
      </c>
      <c r="DV22" t="s" s="150">
        <v>121</v>
      </c>
      <c r="DW22" t="s" s="150">
        <v>121</v>
      </c>
      <c r="DX22" t="s" s="150">
        <v>121</v>
      </c>
      <c r="DY22" t="s" s="150">
        <v>121</v>
      </c>
      <c r="DZ22" t="s" s="150">
        <v>121</v>
      </c>
      <c r="EA22" t="s" s="150">
        <v>121</v>
      </c>
      <c r="EB22" t="s" s="150">
        <v>121</v>
      </c>
      <c r="EC22" t="s" s="150">
        <v>121</v>
      </c>
      <c r="ED22" t="s" s="150">
        <v>121</v>
      </c>
      <c r="EE22" t="s" s="150">
        <v>121</v>
      </c>
      <c r="EF22" t="s" s="150">
        <v>121</v>
      </c>
      <c r="EG22" t="s" s="150">
        <v>121</v>
      </c>
      <c r="EH22" t="s" s="150">
        <v>121</v>
      </c>
      <c r="EI22" t="s" s="150">
        <v>121</v>
      </c>
      <c r="EJ22" t="s" s="150">
        <v>121</v>
      </c>
      <c r="EK22" t="s" s="150">
        <v>121</v>
      </c>
      <c r="EL22" t="s" s="150">
        <v>121</v>
      </c>
      <c r="EM22" t="s" s="150">
        <v>121</v>
      </c>
      <c r="EN22" t="s" s="150">
        <v>121</v>
      </c>
      <c r="EO22" t="s" s="150">
        <v>121</v>
      </c>
      <c r="EP22" t="s" s="150">
        <v>121</v>
      </c>
      <c r="EQ22" t="s" s="150">
        <v>121</v>
      </c>
      <c r="ER22" t="s" s="150">
        <v>121</v>
      </c>
      <c r="ES22" t="s" s="150">
        <v>121</v>
      </c>
      <c r="ET22" t="s" s="150">
        <v>121</v>
      </c>
      <c r="EU22" t="s" s="150">
        <v>121</v>
      </c>
      <c r="EV22" t="s" s="150">
        <v>121</v>
      </c>
      <c r="EW22" t="s" s="150">
        <v>121</v>
      </c>
      <c r="EX22" t="s" s="150">
        <v>121</v>
      </c>
      <c r="EY22" t="s" s="150">
        <v>121</v>
      </c>
      <c r="EZ22" t="s" s="150">
        <v>121</v>
      </c>
      <c r="FA22" t="s" s="150">
        <v>121</v>
      </c>
      <c r="FB22" t="s" s="150">
        <v>121</v>
      </c>
      <c r="FC22" t="s" s="150">
        <v>121</v>
      </c>
      <c r="FD22" t="s" s="150">
        <v>121</v>
      </c>
      <c r="FE22" t="s" s="150">
        <v>121</v>
      </c>
      <c r="FF22" t="s" s="150">
        <v>121</v>
      </c>
      <c r="FG22" t="s" s="150">
        <v>121</v>
      </c>
      <c r="FH22" t="s" s="150">
        <v>121</v>
      </c>
      <c r="FI22" t="s" s="150">
        <v>121</v>
      </c>
      <c r="FJ22" t="s" s="150">
        <v>121</v>
      </c>
      <c r="FK22" t="s" s="150">
        <v>121</v>
      </c>
      <c r="FL22" t="s" s="150">
        <v>121</v>
      </c>
      <c r="FM22" t="s" s="150">
        <v>121</v>
      </c>
      <c r="FN22" t="s" s="150">
        <v>121</v>
      </c>
      <c r="FO22" t="s" s="150">
        <v>121</v>
      </c>
      <c r="FP22" t="s" s="150">
        <v>121</v>
      </c>
      <c r="FQ22" t="s" s="150">
        <v>121</v>
      </c>
      <c r="FR22" t="s" s="150">
        <v>121</v>
      </c>
      <c r="FS22" t="s" s="150">
        <v>121</v>
      </c>
      <c r="FT22" t="s" s="150">
        <v>121</v>
      </c>
      <c r="FU22" t="s" s="150">
        <v>121</v>
      </c>
      <c r="FV22" t="s" s="150">
        <v>121</v>
      </c>
      <c r="FW22" t="s" s="150">
        <v>121</v>
      </c>
      <c r="FX22" t="s" s="150">
        <v>121</v>
      </c>
      <c r="FY22" t="s" s="150">
        <v>121</v>
      </c>
      <c r="FZ22" t="s" s="150">
        <v>121</v>
      </c>
      <c r="GA22" t="s" s="150">
        <v>121</v>
      </c>
      <c r="GB22" t="s" s="150">
        <v>121</v>
      </c>
      <c r="GC22" t="s" s="150">
        <v>121</v>
      </c>
      <c r="GD22" t="s" s="150">
        <v>121</v>
      </c>
      <c r="GE22" t="s" s="150">
        <v>121</v>
      </c>
      <c r="GF22" t="s" s="150">
        <v>121</v>
      </c>
      <c r="GG22" t="s" s="150">
        <v>121</v>
      </c>
      <c r="GH22" t="s" s="150">
        <v>121</v>
      </c>
      <c r="GI22" t="s" s="150">
        <v>121</v>
      </c>
      <c r="GJ22" t="s" s="150">
        <v>121</v>
      </c>
      <c r="GK22" t="s" s="150">
        <v>121</v>
      </c>
      <c r="GL22" t="s" s="150">
        <v>121</v>
      </c>
      <c r="GM22" t="s" s="150">
        <v>121</v>
      </c>
      <c r="GN22" t="s" s="150">
        <v>121</v>
      </c>
      <c r="GO22" t="s" s="150">
        <v>121</v>
      </c>
      <c r="GP22" t="s" s="150">
        <v>121</v>
      </c>
      <c r="GQ22" t="s" s="150">
        <v>121</v>
      </c>
      <c r="GR22" t="s" s="150">
        <v>121</v>
      </c>
      <c r="GS22" t="s" s="150">
        <v>151</v>
      </c>
      <c r="GT22" t="s" s="150">
        <v>121</v>
      </c>
      <c r="GU22" t="s" s="150">
        <v>121</v>
      </c>
      <c r="GV22" t="s" s="150">
        <v>121</v>
      </c>
      <c r="GW22" t="s" s="150">
        <v>121</v>
      </c>
      <c r="GX22" t="s" s="150">
        <v>121</v>
      </c>
      <c r="GY22" t="s" s="150">
        <v>121</v>
      </c>
      <c r="GZ22" t="s" s="150">
        <v>121</v>
      </c>
      <c r="HA22" t="s" s="150">
        <v>121</v>
      </c>
      <c r="HB22" t="s" s="150">
        <v>121</v>
      </c>
      <c r="HC22" t="s" s="150">
        <v>121</v>
      </c>
      <c r="HD22" t="s" s="150">
        <v>121</v>
      </c>
      <c r="HE22" t="s" s="150">
        <v>121</v>
      </c>
      <c r="HF22" t="s" s="150">
        <v>121</v>
      </c>
      <c r="HG22" t="s" s="150">
        <v>121</v>
      </c>
      <c r="HH22" t="s" s="150">
        <v>121</v>
      </c>
      <c r="HI22" t="s" s="150">
        <v>121</v>
      </c>
      <c r="HJ22" t="s" s="150">
        <v>121</v>
      </c>
      <c r="HK22" t="s" s="150">
        <v>121</v>
      </c>
      <c r="HL22" t="s" s="150">
        <v>121</v>
      </c>
      <c r="HM22" t="s" s="150">
        <v>121</v>
      </c>
      <c r="HN22" t="s" s="150">
        <v>121</v>
      </c>
      <c r="HO22" t="s" s="150">
        <v>121</v>
      </c>
      <c r="HP22" t="s" s="150">
        <v>121</v>
      </c>
      <c r="HQ22" t="s" s="150">
        <v>121</v>
      </c>
      <c r="HR22" t="s" s="150">
        <v>121</v>
      </c>
      <c r="HS22" t="s" s="150">
        <v>121</v>
      </c>
      <c r="HT22" t="s" s="150">
        <v>121</v>
      </c>
      <c r="HU22" t="s" s="150">
        <v>121</v>
      </c>
      <c r="HV22" t="s" s="150">
        <v>121</v>
      </c>
      <c r="HW22" t="s" s="150">
        <v>121</v>
      </c>
      <c r="HX22" t="s" s="150">
        <v>121</v>
      </c>
      <c r="HY22" t="s" s="150">
        <v>121</v>
      </c>
      <c r="HZ22" t="s" s="150">
        <v>121</v>
      </c>
      <c r="IA22" t="s" s="150">
        <v>121</v>
      </c>
      <c r="IB22" t="s" s="150">
        <v>121</v>
      </c>
      <c r="IC22" t="s" s="150">
        <v>121</v>
      </c>
      <c r="ID22" t="s" s="150">
        <v>121</v>
      </c>
      <c r="IE22" t="s" s="150">
        <v>121</v>
      </c>
      <c r="IF22" t="s" s="150">
        <v>121</v>
      </c>
      <c r="IG22" t="s" s="150">
        <v>121</v>
      </c>
      <c r="IH22" t="s" s="150">
        <v>121</v>
      </c>
      <c r="II22" t="s" s="150">
        <v>121</v>
      </c>
      <c r="IJ22" t="s" s="150">
        <v>121</v>
      </c>
      <c r="IK22" t="s" s="150">
        <v>121</v>
      </c>
      <c r="IL22" t="s" s="150">
        <v>121</v>
      </c>
      <c r="IM22" t="s" s="150">
        <v>121</v>
      </c>
      <c r="IN22" t="s" s="150">
        <v>121</v>
      </c>
      <c r="IO22" t="s" s="150">
        <v>121</v>
      </c>
      <c r="IP22" t="s" s="150">
        <v>121</v>
      </c>
      <c r="IQ22" t="s" s="150">
        <v>121</v>
      </c>
      <c r="IR22" t="s" s="150">
        <v>121</v>
      </c>
      <c r="IS22" t="s" s="150">
        <v>121</v>
      </c>
      <c r="IT22" s="151"/>
      <c r="IU22" s="152"/>
    </row>
    <row r="23" s="141" customFormat="1" ht="15.2" customHeight="1">
      <c r="B23" t="s" s="153">
        <f>IF(INDEX(C23:AH23,1,'Tarifas Eléctricas'!$E$38)=0," ",INDEX(C23:AH23,1,'Tarifas Eléctricas'!$E$38))</f>
        <v>570</v>
      </c>
      <c r="C23" s="157"/>
      <c r="D23" s="157"/>
      <c r="E23" s="157"/>
      <c r="F23" s="157"/>
      <c r="G23" t="s" s="154">
        <v>661</v>
      </c>
      <c r="H23" s="157"/>
      <c r="I23" t="s" s="154">
        <v>662</v>
      </c>
      <c r="J23" t="s" s="154">
        <v>663</v>
      </c>
      <c r="K23" t="s" s="154">
        <v>664</v>
      </c>
      <c r="L23" s="157"/>
      <c r="M23" t="s" s="154">
        <v>665</v>
      </c>
      <c r="N23" t="s" s="154">
        <v>666</v>
      </c>
      <c r="O23" t="s" s="154">
        <v>330</v>
      </c>
      <c r="P23" t="s" s="154">
        <v>667</v>
      </c>
      <c r="Q23" t="s" s="154">
        <v>668</v>
      </c>
      <c r="R23" t="s" s="154">
        <v>669</v>
      </c>
      <c r="S23" t="s" s="154">
        <v>670</v>
      </c>
      <c r="T23" s="157"/>
      <c r="U23" t="s" s="154">
        <v>671</v>
      </c>
      <c r="V23" t="s" s="154">
        <v>672</v>
      </c>
      <c r="W23" t="s" s="154">
        <v>673</v>
      </c>
      <c r="X23" s="157"/>
      <c r="Y23" s="157"/>
      <c r="Z23" t="s" s="154">
        <v>674</v>
      </c>
      <c r="AA23" s="157"/>
      <c r="AB23" t="s" s="154">
        <v>675</v>
      </c>
      <c r="AC23" s="157"/>
      <c r="AD23" t="s" s="154">
        <v>676</v>
      </c>
      <c r="AE23" t="s" s="154">
        <v>677</v>
      </c>
      <c r="AF23" t="s" s="154">
        <v>502</v>
      </c>
      <c r="AG23" t="s" s="154">
        <v>678</v>
      </c>
      <c r="AH23" t="s" s="154">
        <v>679</v>
      </c>
      <c r="AJ23" t="s" s="155">
        <v>110</v>
      </c>
      <c r="AK23" t="s" s="150">
        <v>121</v>
      </c>
      <c r="AL23" t="s" s="150">
        <v>121</v>
      </c>
      <c r="AM23" t="s" s="150">
        <v>121</v>
      </c>
      <c r="AN23" t="s" s="150">
        <v>121</v>
      </c>
      <c r="AO23" t="s" s="150">
        <v>121</v>
      </c>
      <c r="AP23" t="s" s="150">
        <v>121</v>
      </c>
      <c r="AQ23" t="s" s="150">
        <v>121</v>
      </c>
      <c r="AR23" t="s" s="150">
        <v>121</v>
      </c>
      <c r="AS23" t="s" s="150">
        <v>151</v>
      </c>
      <c r="AT23" t="s" s="150">
        <v>151</v>
      </c>
      <c r="AU23" t="s" s="150">
        <v>121</v>
      </c>
      <c r="AV23" t="s" s="150">
        <v>121</v>
      </c>
      <c r="AW23" t="s" s="150">
        <v>121</v>
      </c>
      <c r="AX23" t="s" s="150">
        <v>121</v>
      </c>
      <c r="AY23" t="s" s="150">
        <v>121</v>
      </c>
      <c r="AZ23" t="s" s="150">
        <v>121</v>
      </c>
      <c r="BA23" t="s" s="150">
        <v>121</v>
      </c>
      <c r="BB23" t="s" s="150">
        <v>121</v>
      </c>
      <c r="BC23" s="151"/>
      <c r="BD23" s="151"/>
      <c r="BE23" s="151"/>
      <c r="BF23" s="151"/>
      <c r="BG23" s="151"/>
      <c r="BH23" s="151"/>
      <c r="BI23" s="151"/>
      <c r="BJ23" s="151"/>
      <c r="BK23" s="151"/>
      <c r="BL23" s="151"/>
      <c r="BM23" s="151"/>
      <c r="BN23" s="151"/>
      <c r="BO23" s="151"/>
      <c r="BP23" s="151"/>
      <c r="BQ23" s="151"/>
      <c r="BR23" s="151"/>
      <c r="BS23" s="151"/>
      <c r="BT23" s="151"/>
      <c r="BU23" s="151"/>
      <c r="BV23" s="151"/>
      <c r="BW23" s="151"/>
      <c r="BX23" s="151"/>
      <c r="BY23" s="151"/>
      <c r="BZ23" s="151"/>
      <c r="CA23" s="151"/>
      <c r="CB23" s="151"/>
      <c r="CC23" s="151"/>
      <c r="CD23" s="151"/>
      <c r="CE23" s="151"/>
      <c r="CF23" s="151"/>
      <c r="CG23" s="151"/>
      <c r="CH23" s="151"/>
      <c r="CI23" s="151"/>
      <c r="CJ23" s="151"/>
      <c r="CK23" s="151"/>
      <c r="CL23" s="151"/>
      <c r="CM23" s="151"/>
      <c r="CN23" s="151"/>
      <c r="CO23" s="151"/>
      <c r="CP23" s="151"/>
      <c r="CQ23" s="151"/>
      <c r="CR23" s="151"/>
      <c r="CS23" s="151"/>
      <c r="CT23" s="151"/>
      <c r="CU23" s="151"/>
      <c r="CV23" s="151"/>
      <c r="CW23" s="151"/>
      <c r="CX23" s="151"/>
      <c r="CY23" s="151"/>
      <c r="CZ23" s="151"/>
      <c r="DA23" s="151"/>
      <c r="DB23" s="151"/>
      <c r="DC23" s="151"/>
      <c r="DD23" s="151"/>
      <c r="DE23" s="151"/>
      <c r="DF23" s="151"/>
      <c r="DG23" s="151"/>
      <c r="DH23" s="151"/>
      <c r="DI23" s="151"/>
      <c r="DJ23" s="151"/>
      <c r="DK23" s="151"/>
      <c r="DL23" s="151"/>
      <c r="DM23" s="151"/>
      <c r="DN23" s="151"/>
      <c r="DO23" s="151"/>
      <c r="DP23" s="151"/>
      <c r="DQ23" s="151"/>
      <c r="DR23" s="151"/>
      <c r="DS23" s="151"/>
      <c r="DT23" s="151"/>
      <c r="DU23" s="151"/>
      <c r="DV23" s="151"/>
      <c r="DW23" s="151"/>
      <c r="DX23" s="151"/>
      <c r="DY23" s="151"/>
      <c r="DZ23" s="151"/>
      <c r="EA23" s="151"/>
      <c r="EB23" s="151"/>
      <c r="EC23" s="151"/>
      <c r="ED23" s="151"/>
      <c r="EE23" s="151"/>
      <c r="EF23" s="151"/>
      <c r="EG23" s="151"/>
      <c r="EH23" s="151"/>
      <c r="EI23" s="151"/>
      <c r="EJ23" s="151"/>
      <c r="EK23" s="151"/>
      <c r="EL23" s="151"/>
      <c r="EM23" s="151"/>
      <c r="EN23" s="151"/>
      <c r="EO23" s="151"/>
      <c r="EP23" s="151"/>
      <c r="EQ23" s="151"/>
      <c r="ER23" s="151"/>
      <c r="ES23" s="151"/>
      <c r="ET23" s="151"/>
      <c r="EU23" s="151"/>
      <c r="EV23" s="151"/>
      <c r="EW23" s="151"/>
      <c r="EX23" s="151"/>
      <c r="EY23" s="151"/>
      <c r="EZ23" s="151"/>
      <c r="FA23" s="151"/>
      <c r="FB23" s="151"/>
      <c r="FC23" s="151"/>
      <c r="FD23" s="151"/>
      <c r="FE23" s="151"/>
      <c r="FF23" s="151"/>
      <c r="FG23" s="151"/>
      <c r="FH23" s="151"/>
      <c r="FI23" s="151"/>
      <c r="FJ23" s="151"/>
      <c r="FK23" s="151"/>
      <c r="FL23" s="151"/>
      <c r="FM23" s="151"/>
      <c r="FN23" s="151"/>
      <c r="FO23" s="151"/>
      <c r="FP23" s="151"/>
      <c r="FQ23" s="151"/>
      <c r="FR23" s="151"/>
      <c r="FS23" s="151"/>
      <c r="FT23" s="151"/>
      <c r="FU23" s="151"/>
      <c r="FV23" s="151"/>
      <c r="FW23" s="151"/>
      <c r="FX23" s="151"/>
      <c r="FY23" s="151"/>
      <c r="FZ23" s="151"/>
      <c r="GA23" s="151"/>
      <c r="GB23" s="151"/>
      <c r="GC23" s="151"/>
      <c r="GD23" s="151"/>
      <c r="GE23" s="151"/>
      <c r="GF23" s="151"/>
      <c r="GG23" s="151"/>
      <c r="GH23" s="151"/>
      <c r="GI23" s="151"/>
      <c r="GJ23" s="151"/>
      <c r="GK23" s="151"/>
      <c r="GL23" s="151"/>
      <c r="GM23" s="151"/>
      <c r="GN23" s="151"/>
      <c r="GO23" s="151"/>
      <c r="GP23" s="151"/>
      <c r="GQ23" s="151"/>
      <c r="GR23" s="151"/>
      <c r="GS23" s="151"/>
      <c r="GT23" s="151"/>
      <c r="GU23" s="151"/>
      <c r="GV23" s="151"/>
      <c r="GW23" s="151"/>
      <c r="GX23" s="151"/>
      <c r="GY23" s="151"/>
      <c r="GZ23" s="151"/>
      <c r="HA23" s="151"/>
      <c r="HB23" s="151"/>
      <c r="HC23" s="151"/>
      <c r="HD23" s="151"/>
      <c r="HE23" s="151"/>
      <c r="HF23" s="151"/>
      <c r="HG23" s="151"/>
      <c r="HH23" s="151"/>
      <c r="HI23" s="151"/>
      <c r="HJ23" s="151"/>
      <c r="HK23" s="151"/>
      <c r="HL23" s="151"/>
      <c r="HM23" s="151"/>
      <c r="HN23" s="151"/>
      <c r="HO23" s="151"/>
      <c r="HP23" s="151"/>
      <c r="HQ23" s="151"/>
      <c r="HR23" s="151"/>
      <c r="HS23" s="151"/>
      <c r="HT23" s="151"/>
      <c r="HU23" s="151"/>
      <c r="HV23" s="151"/>
      <c r="HW23" s="151"/>
      <c r="HX23" s="151"/>
      <c r="HY23" s="151"/>
      <c r="HZ23" s="151"/>
      <c r="IA23" s="151"/>
      <c r="IB23" s="151"/>
      <c r="IC23" s="151"/>
      <c r="ID23" s="151"/>
      <c r="IE23" s="151"/>
      <c r="IF23" s="151"/>
      <c r="IG23" s="151"/>
      <c r="IH23" s="151"/>
      <c r="II23" s="151"/>
      <c r="IJ23" s="151"/>
      <c r="IK23" s="151"/>
      <c r="IL23" s="151"/>
      <c r="IM23" s="151"/>
      <c r="IN23" s="151"/>
      <c r="IO23" s="151"/>
      <c r="IP23" s="151"/>
      <c r="IQ23" s="151"/>
      <c r="IR23" s="151"/>
      <c r="IS23" s="151"/>
      <c r="IT23" s="151"/>
      <c r="IU23" s="152"/>
    </row>
    <row r="24" s="141" customFormat="1" ht="15.2" customHeight="1">
      <c r="B24" t="s" s="153">
        <f>IF(INDEX(C24:AH24,1,'Tarifas Eléctricas'!$E$38)=0," ",INDEX(C24:AH24,1,'Tarifas Eléctricas'!$E$38))</f>
        <v>570</v>
      </c>
      <c r="C24" s="157"/>
      <c r="D24" s="157"/>
      <c r="E24" s="157"/>
      <c r="F24" s="157"/>
      <c r="G24" t="s" s="154">
        <v>680</v>
      </c>
      <c r="H24" s="157"/>
      <c r="I24" t="s" s="154">
        <v>681</v>
      </c>
      <c r="J24" t="s" s="154">
        <v>682</v>
      </c>
      <c r="K24" t="s" s="154">
        <v>683</v>
      </c>
      <c r="L24" s="157"/>
      <c r="M24" t="s" s="154">
        <v>573</v>
      </c>
      <c r="N24" t="s" s="154">
        <v>684</v>
      </c>
      <c r="O24" t="s" s="154">
        <v>685</v>
      </c>
      <c r="P24" t="s" s="154">
        <v>686</v>
      </c>
      <c r="Q24" t="s" s="154">
        <v>687</v>
      </c>
      <c r="R24" t="s" s="154">
        <v>688</v>
      </c>
      <c r="S24" t="s" s="154">
        <v>689</v>
      </c>
      <c r="T24" s="157"/>
      <c r="U24" t="s" s="154">
        <v>690</v>
      </c>
      <c r="V24" t="s" s="154">
        <v>691</v>
      </c>
      <c r="W24" t="s" s="154">
        <v>692</v>
      </c>
      <c r="X24" s="157"/>
      <c r="Y24" s="157"/>
      <c r="Z24" t="s" s="154">
        <v>693</v>
      </c>
      <c r="AA24" s="157"/>
      <c r="AB24" t="s" s="154">
        <v>694</v>
      </c>
      <c r="AC24" s="157"/>
      <c r="AD24" t="s" s="154">
        <v>571</v>
      </c>
      <c r="AE24" t="s" s="154">
        <v>695</v>
      </c>
      <c r="AF24" t="s" s="154">
        <v>696</v>
      </c>
      <c r="AG24" t="s" s="154">
        <v>697</v>
      </c>
      <c r="AH24" t="s" s="154">
        <v>698</v>
      </c>
      <c r="AJ24" t="s" s="155">
        <v>111</v>
      </c>
      <c r="AK24" t="s" s="150">
        <v>182</v>
      </c>
      <c r="AL24" t="s" s="150">
        <v>183</v>
      </c>
      <c r="AM24" t="s" s="150">
        <v>185</v>
      </c>
      <c r="AN24" t="s" s="150">
        <v>182</v>
      </c>
      <c r="AO24" t="s" s="150">
        <v>185</v>
      </c>
      <c r="AP24" t="s" s="150">
        <v>182</v>
      </c>
      <c r="AQ24" t="s" s="150">
        <v>151</v>
      </c>
      <c r="AR24" t="s" s="150">
        <v>182</v>
      </c>
      <c r="AS24" t="s" s="150">
        <v>151</v>
      </c>
      <c r="AT24" t="s" s="150">
        <v>151</v>
      </c>
      <c r="AU24" s="151"/>
      <c r="AV24" s="151"/>
      <c r="AW24" s="151"/>
      <c r="AX24" s="151"/>
      <c r="AY24" s="151"/>
      <c r="AZ24" s="151"/>
      <c r="BA24" s="151"/>
      <c r="BB24" s="151"/>
      <c r="BC24" s="151"/>
      <c r="BD24" s="151"/>
      <c r="BE24" s="151"/>
      <c r="BF24" s="151"/>
      <c r="BG24" s="151"/>
      <c r="BH24" s="151"/>
      <c r="BI24" s="151"/>
      <c r="BJ24" s="151"/>
      <c r="BK24" s="151"/>
      <c r="BL24" s="151"/>
      <c r="BM24" s="151"/>
      <c r="BN24" s="151"/>
      <c r="BO24" s="151"/>
      <c r="BP24" s="151"/>
      <c r="BQ24" s="151"/>
      <c r="BR24" s="151"/>
      <c r="BS24" s="151"/>
      <c r="BT24" s="151"/>
      <c r="BU24" s="151"/>
      <c r="BV24" s="151"/>
      <c r="BW24" s="151"/>
      <c r="BX24" s="151"/>
      <c r="BY24" s="151"/>
      <c r="BZ24" s="151"/>
      <c r="CA24" s="151"/>
      <c r="CB24" s="151"/>
      <c r="CC24" s="151"/>
      <c r="CD24" s="151"/>
      <c r="CE24" s="151"/>
      <c r="CF24" s="151"/>
      <c r="CG24" s="151"/>
      <c r="CH24" s="151"/>
      <c r="CI24" s="151"/>
      <c r="CJ24" s="151"/>
      <c r="CK24" s="151"/>
      <c r="CL24" s="151"/>
      <c r="CM24" s="151"/>
      <c r="CN24" s="151"/>
      <c r="CO24" s="151"/>
      <c r="CP24" s="151"/>
      <c r="CQ24" s="151"/>
      <c r="CR24" s="151"/>
      <c r="CS24" s="151"/>
      <c r="CT24" s="151"/>
      <c r="CU24" s="151"/>
      <c r="CV24" s="151"/>
      <c r="CW24" s="151"/>
      <c r="CX24" s="151"/>
      <c r="CY24" s="151"/>
      <c r="CZ24" s="151"/>
      <c r="DA24" s="151"/>
      <c r="DB24" s="151"/>
      <c r="DC24" s="151"/>
      <c r="DD24" s="151"/>
      <c r="DE24" s="151"/>
      <c r="DF24" s="151"/>
      <c r="DG24" s="151"/>
      <c r="DH24" s="151"/>
      <c r="DI24" s="151"/>
      <c r="DJ24" s="151"/>
      <c r="DK24" s="151"/>
      <c r="DL24" s="151"/>
      <c r="DM24" s="151"/>
      <c r="DN24" s="151"/>
      <c r="DO24" s="151"/>
      <c r="DP24" s="151"/>
      <c r="DQ24" s="151"/>
      <c r="DR24" s="151"/>
      <c r="DS24" s="151"/>
      <c r="DT24" s="151"/>
      <c r="DU24" s="151"/>
      <c r="DV24" s="151"/>
      <c r="DW24" s="151"/>
      <c r="DX24" s="151"/>
      <c r="DY24" s="151"/>
      <c r="DZ24" s="151"/>
      <c r="EA24" s="151"/>
      <c r="EB24" s="151"/>
      <c r="EC24" s="151"/>
      <c r="ED24" s="151"/>
      <c r="EE24" s="151"/>
      <c r="EF24" s="151"/>
      <c r="EG24" s="151"/>
      <c r="EH24" s="151"/>
      <c r="EI24" s="151"/>
      <c r="EJ24" s="151"/>
      <c r="EK24" s="151"/>
      <c r="EL24" s="151"/>
      <c r="EM24" s="151"/>
      <c r="EN24" s="151"/>
      <c r="EO24" s="151"/>
      <c r="EP24" s="151"/>
      <c r="EQ24" s="151"/>
      <c r="ER24" s="151"/>
      <c r="ES24" s="151"/>
      <c r="ET24" s="151"/>
      <c r="EU24" s="151"/>
      <c r="EV24" s="151"/>
      <c r="EW24" s="151"/>
      <c r="EX24" s="151"/>
      <c r="EY24" s="151"/>
      <c r="EZ24" s="151"/>
      <c r="FA24" s="151"/>
      <c r="FB24" s="151"/>
      <c r="FC24" s="151"/>
      <c r="FD24" s="151"/>
      <c r="FE24" s="151"/>
      <c r="FF24" s="151"/>
      <c r="FG24" s="151"/>
      <c r="FH24" s="151"/>
      <c r="FI24" s="151"/>
      <c r="FJ24" s="151"/>
      <c r="FK24" s="151"/>
      <c r="FL24" s="151"/>
      <c r="FM24" s="151"/>
      <c r="FN24" s="151"/>
      <c r="FO24" s="151"/>
      <c r="FP24" s="151"/>
      <c r="FQ24" s="151"/>
      <c r="FR24" s="151"/>
      <c r="FS24" s="151"/>
      <c r="FT24" s="151"/>
      <c r="FU24" s="151"/>
      <c r="FV24" s="151"/>
      <c r="FW24" s="151"/>
      <c r="FX24" s="151"/>
      <c r="FY24" s="151"/>
      <c r="FZ24" s="151"/>
      <c r="GA24" s="151"/>
      <c r="GB24" s="151"/>
      <c r="GC24" s="151"/>
      <c r="GD24" s="151"/>
      <c r="GE24" s="151"/>
      <c r="GF24" s="151"/>
      <c r="GG24" s="151"/>
      <c r="GH24" s="151"/>
      <c r="GI24" s="151"/>
      <c r="GJ24" s="151"/>
      <c r="GK24" s="151"/>
      <c r="GL24" s="151"/>
      <c r="GM24" s="151"/>
      <c r="GN24" s="151"/>
      <c r="GO24" s="151"/>
      <c r="GP24" s="151"/>
      <c r="GQ24" s="151"/>
      <c r="GR24" s="151"/>
      <c r="GS24" s="151"/>
      <c r="GT24" s="151"/>
      <c r="GU24" s="151"/>
      <c r="GV24" s="151"/>
      <c r="GW24" s="151"/>
      <c r="GX24" s="151"/>
      <c r="GY24" s="151"/>
      <c r="GZ24" s="151"/>
      <c r="HA24" s="151"/>
      <c r="HB24" s="151"/>
      <c r="HC24" s="151"/>
      <c r="HD24" s="151"/>
      <c r="HE24" s="151"/>
      <c r="HF24" s="151"/>
      <c r="HG24" s="151"/>
      <c r="HH24" s="151"/>
      <c r="HI24" s="151"/>
      <c r="HJ24" s="151"/>
      <c r="HK24" s="151"/>
      <c r="HL24" s="151"/>
      <c r="HM24" s="151"/>
      <c r="HN24" s="151"/>
      <c r="HO24" s="151"/>
      <c r="HP24" s="151"/>
      <c r="HQ24" s="151"/>
      <c r="HR24" s="151"/>
      <c r="HS24" s="151"/>
      <c r="HT24" s="151"/>
      <c r="HU24" s="151"/>
      <c r="HV24" s="151"/>
      <c r="HW24" s="151"/>
      <c r="HX24" s="151"/>
      <c r="HY24" s="151"/>
      <c r="HZ24" s="151"/>
      <c r="IA24" s="151"/>
      <c r="IB24" s="151"/>
      <c r="IC24" s="151"/>
      <c r="ID24" s="151"/>
      <c r="IE24" s="151"/>
      <c r="IF24" s="151"/>
      <c r="IG24" s="151"/>
      <c r="IH24" s="151"/>
      <c r="II24" s="151"/>
      <c r="IJ24" s="151"/>
      <c r="IK24" s="151"/>
      <c r="IL24" s="151"/>
      <c r="IM24" s="151"/>
      <c r="IN24" s="151"/>
      <c r="IO24" s="151"/>
      <c r="IP24" s="151"/>
      <c r="IQ24" s="151"/>
      <c r="IR24" s="151"/>
      <c r="IS24" s="151"/>
      <c r="IT24" s="151"/>
      <c r="IU24" s="152"/>
    </row>
    <row r="25" s="141" customFormat="1" ht="15.2" customHeight="1">
      <c r="B25" t="s" s="153">
        <f>IF(INDEX(C25:AH25,1,'Tarifas Eléctricas'!$E$38)=0," ",INDEX(C25:AH25,1,'Tarifas Eléctricas'!$E$38))</f>
        <v>570</v>
      </c>
      <c r="C25" s="157"/>
      <c r="D25" s="157"/>
      <c r="E25" s="157"/>
      <c r="F25" s="157"/>
      <c r="G25" t="s" s="154">
        <v>573</v>
      </c>
      <c r="H25" s="157"/>
      <c r="I25" t="s" s="154">
        <v>699</v>
      </c>
      <c r="J25" t="s" s="154">
        <v>582</v>
      </c>
      <c r="K25" t="s" s="154">
        <v>700</v>
      </c>
      <c r="L25" s="157"/>
      <c r="M25" t="s" s="154">
        <v>701</v>
      </c>
      <c r="N25" t="s" s="154">
        <v>702</v>
      </c>
      <c r="O25" t="s" s="154">
        <v>365</v>
      </c>
      <c r="P25" t="s" s="154">
        <v>703</v>
      </c>
      <c r="Q25" t="s" s="154">
        <v>704</v>
      </c>
      <c r="R25" t="s" s="154">
        <v>705</v>
      </c>
      <c r="S25" t="s" s="154">
        <v>706</v>
      </c>
      <c r="T25" s="157"/>
      <c r="U25" t="s" s="154">
        <v>707</v>
      </c>
      <c r="V25" t="s" s="154">
        <v>708</v>
      </c>
      <c r="W25" t="s" s="154">
        <v>709</v>
      </c>
      <c r="X25" s="157"/>
      <c r="Y25" s="157"/>
      <c r="Z25" t="s" s="154">
        <v>710</v>
      </c>
      <c r="AA25" s="157"/>
      <c r="AB25" t="s" s="154">
        <v>711</v>
      </c>
      <c r="AC25" s="157"/>
      <c r="AD25" t="s" s="154">
        <v>712</v>
      </c>
      <c r="AE25" t="s" s="154">
        <v>713</v>
      </c>
      <c r="AF25" t="s" s="154">
        <v>714</v>
      </c>
      <c r="AG25" t="s" s="154">
        <v>715</v>
      </c>
      <c r="AH25" t="s" s="154">
        <v>716</v>
      </c>
      <c r="AJ25" t="s" s="155">
        <v>112</v>
      </c>
      <c r="AK25" t="s" s="150">
        <v>121</v>
      </c>
      <c r="AL25" t="s" s="150">
        <v>121</v>
      </c>
      <c r="AM25" t="s" s="150">
        <v>182</v>
      </c>
      <c r="AN25" t="s" s="150">
        <v>121</v>
      </c>
      <c r="AO25" t="s" s="150">
        <v>121</v>
      </c>
      <c r="AP25" t="s" s="150">
        <v>121</v>
      </c>
      <c r="AQ25" t="s" s="150">
        <v>121</v>
      </c>
      <c r="AR25" t="s" s="150">
        <v>151</v>
      </c>
      <c r="AS25" t="s" s="150">
        <v>121</v>
      </c>
      <c r="AT25" t="s" s="150">
        <v>121</v>
      </c>
      <c r="AU25" t="s" s="150">
        <v>151</v>
      </c>
      <c r="AV25" t="s" s="150">
        <v>182</v>
      </c>
      <c r="AW25" t="s" s="150">
        <v>183</v>
      </c>
      <c r="AX25" t="s" s="150">
        <v>182</v>
      </c>
      <c r="AY25" t="s" s="150">
        <v>121</v>
      </c>
      <c r="AZ25" t="s" s="150">
        <v>183</v>
      </c>
      <c r="BA25" t="s" s="150">
        <v>121</v>
      </c>
      <c r="BB25" t="s" s="150">
        <v>182</v>
      </c>
      <c r="BC25" t="s" s="150">
        <v>151</v>
      </c>
      <c r="BD25" t="s" s="150">
        <v>151</v>
      </c>
      <c r="BE25" t="s" s="150">
        <v>121</v>
      </c>
      <c r="BF25" t="s" s="150">
        <v>121</v>
      </c>
      <c r="BG25" t="s" s="150">
        <v>151</v>
      </c>
      <c r="BH25" t="s" s="150">
        <v>151</v>
      </c>
      <c r="BI25" t="s" s="150">
        <v>121</v>
      </c>
      <c r="BJ25" t="s" s="150">
        <v>182</v>
      </c>
      <c r="BK25" t="s" s="150">
        <v>182</v>
      </c>
      <c r="BL25" t="s" s="150">
        <v>121</v>
      </c>
      <c r="BM25" t="s" s="150">
        <v>182</v>
      </c>
      <c r="BN25" t="s" s="150">
        <v>121</v>
      </c>
      <c r="BO25" t="s" s="150">
        <v>182</v>
      </c>
      <c r="BP25" t="s" s="150">
        <v>121</v>
      </c>
      <c r="BQ25" t="s" s="150">
        <v>121</v>
      </c>
      <c r="BR25" t="s" s="150">
        <v>183</v>
      </c>
      <c r="BS25" t="s" s="150">
        <v>121</v>
      </c>
      <c r="BT25" t="s" s="150">
        <v>182</v>
      </c>
      <c r="BU25" t="s" s="150">
        <v>182</v>
      </c>
      <c r="BV25" t="s" s="150">
        <v>182</v>
      </c>
      <c r="BW25" t="s" s="150">
        <v>183</v>
      </c>
      <c r="BX25" t="s" s="150">
        <v>183</v>
      </c>
      <c r="BY25" t="s" s="150">
        <v>182</v>
      </c>
      <c r="BZ25" t="s" s="150">
        <v>185</v>
      </c>
      <c r="CA25" t="s" s="150">
        <v>121</v>
      </c>
      <c r="CB25" t="s" s="150">
        <v>121</v>
      </c>
      <c r="CC25" t="s" s="150">
        <v>121</v>
      </c>
      <c r="CD25" t="s" s="150">
        <v>121</v>
      </c>
      <c r="CE25" t="s" s="150">
        <v>121</v>
      </c>
      <c r="CF25" t="s" s="150">
        <v>151</v>
      </c>
      <c r="CG25" t="s" s="150">
        <v>121</v>
      </c>
      <c r="CH25" t="s" s="150">
        <v>121</v>
      </c>
      <c r="CI25" t="s" s="150">
        <v>121</v>
      </c>
      <c r="CJ25" t="s" s="150">
        <v>121</v>
      </c>
      <c r="CK25" t="s" s="150">
        <v>185</v>
      </c>
      <c r="CL25" t="s" s="150">
        <v>182</v>
      </c>
      <c r="CM25" t="s" s="150">
        <v>121</v>
      </c>
      <c r="CN25" t="s" s="150">
        <v>121</v>
      </c>
      <c r="CO25" t="s" s="150">
        <v>182</v>
      </c>
      <c r="CP25" t="s" s="150">
        <v>182</v>
      </c>
      <c r="CQ25" s="151"/>
      <c r="CR25" s="151"/>
      <c r="CS25" s="151"/>
      <c r="CT25" s="151"/>
      <c r="CU25" s="151"/>
      <c r="CV25" s="151"/>
      <c r="CW25" s="151"/>
      <c r="CX25" s="151"/>
      <c r="CY25" s="151"/>
      <c r="CZ25" s="151"/>
      <c r="DA25" s="151"/>
      <c r="DB25" s="151"/>
      <c r="DC25" s="151"/>
      <c r="DD25" s="151"/>
      <c r="DE25" s="151"/>
      <c r="DF25" s="151"/>
      <c r="DG25" s="151"/>
      <c r="DH25" s="151"/>
      <c r="DI25" s="151"/>
      <c r="DJ25" s="151"/>
      <c r="DK25" s="151"/>
      <c r="DL25" s="151"/>
      <c r="DM25" s="151"/>
      <c r="DN25" s="151"/>
      <c r="DO25" s="151"/>
      <c r="DP25" s="151"/>
      <c r="DQ25" s="151"/>
      <c r="DR25" s="151"/>
      <c r="DS25" s="151"/>
      <c r="DT25" s="151"/>
      <c r="DU25" s="151"/>
      <c r="DV25" s="151"/>
      <c r="DW25" s="151"/>
      <c r="DX25" s="151"/>
      <c r="DY25" s="151"/>
      <c r="DZ25" s="151"/>
      <c r="EA25" s="151"/>
      <c r="EB25" s="151"/>
      <c r="EC25" s="151"/>
      <c r="ED25" s="151"/>
      <c r="EE25" s="151"/>
      <c r="EF25" s="151"/>
      <c r="EG25" s="151"/>
      <c r="EH25" s="151"/>
      <c r="EI25" s="151"/>
      <c r="EJ25" s="151"/>
      <c r="EK25" s="151"/>
      <c r="EL25" s="151"/>
      <c r="EM25" s="151"/>
      <c r="EN25" s="151"/>
      <c r="EO25" s="151"/>
      <c r="EP25" s="151"/>
      <c r="EQ25" s="151"/>
      <c r="ER25" s="151"/>
      <c r="ES25" s="151"/>
      <c r="ET25" s="151"/>
      <c r="EU25" s="151"/>
      <c r="EV25" s="151"/>
      <c r="EW25" s="151"/>
      <c r="EX25" s="151"/>
      <c r="EY25" s="151"/>
      <c r="EZ25" s="151"/>
      <c r="FA25" s="151"/>
      <c r="FB25" s="151"/>
      <c r="FC25" s="151"/>
      <c r="FD25" s="151"/>
      <c r="FE25" s="151"/>
      <c r="FF25" s="151"/>
      <c r="FG25" s="151"/>
      <c r="FH25" s="151"/>
      <c r="FI25" s="151"/>
      <c r="FJ25" s="151"/>
      <c r="FK25" s="151"/>
      <c r="FL25" s="151"/>
      <c r="FM25" s="151"/>
      <c r="FN25" s="151"/>
      <c r="FO25" s="151"/>
      <c r="FP25" s="151"/>
      <c r="FQ25" s="151"/>
      <c r="FR25" s="151"/>
      <c r="FS25" s="151"/>
      <c r="FT25" s="151"/>
      <c r="FU25" s="151"/>
      <c r="FV25" s="151"/>
      <c r="FW25" s="151"/>
      <c r="FX25" s="151"/>
      <c r="FY25" s="151"/>
      <c r="FZ25" s="151"/>
      <c r="GA25" s="151"/>
      <c r="GB25" s="151"/>
      <c r="GC25" s="151"/>
      <c r="GD25" s="151"/>
      <c r="GE25" s="151"/>
      <c r="GF25" s="151"/>
      <c r="GG25" s="151"/>
      <c r="GH25" s="151"/>
      <c r="GI25" s="151"/>
      <c r="GJ25" s="151"/>
      <c r="GK25" s="151"/>
      <c r="GL25" s="151"/>
      <c r="GM25" s="151"/>
      <c r="GN25" s="151"/>
      <c r="GO25" s="151"/>
      <c r="GP25" s="151"/>
      <c r="GQ25" s="151"/>
      <c r="GR25" s="151"/>
      <c r="GS25" s="151"/>
      <c r="GT25" s="151"/>
      <c r="GU25" s="151"/>
      <c r="GV25" s="151"/>
      <c r="GW25" s="151"/>
      <c r="GX25" s="151"/>
      <c r="GY25" s="151"/>
      <c r="GZ25" s="151"/>
      <c r="HA25" s="151"/>
      <c r="HB25" s="151"/>
      <c r="HC25" s="151"/>
      <c r="HD25" s="151"/>
      <c r="HE25" s="151"/>
      <c r="HF25" s="151"/>
      <c r="HG25" s="151"/>
      <c r="HH25" s="151"/>
      <c r="HI25" s="151"/>
      <c r="HJ25" s="151"/>
      <c r="HK25" s="151"/>
      <c r="HL25" s="151"/>
      <c r="HM25" s="151"/>
      <c r="HN25" s="151"/>
      <c r="HO25" s="151"/>
      <c r="HP25" s="151"/>
      <c r="HQ25" s="151"/>
      <c r="HR25" s="151"/>
      <c r="HS25" s="151"/>
      <c r="HT25" s="151"/>
      <c r="HU25" s="151"/>
      <c r="HV25" s="151"/>
      <c r="HW25" s="151"/>
      <c r="HX25" s="151"/>
      <c r="HY25" s="151"/>
      <c r="HZ25" s="151"/>
      <c r="IA25" s="151"/>
      <c r="IB25" s="151"/>
      <c r="IC25" s="151"/>
      <c r="ID25" s="151"/>
      <c r="IE25" s="151"/>
      <c r="IF25" s="151"/>
      <c r="IG25" s="151"/>
      <c r="IH25" s="151"/>
      <c r="II25" s="151"/>
      <c r="IJ25" s="151"/>
      <c r="IK25" s="151"/>
      <c r="IL25" s="151"/>
      <c r="IM25" s="151"/>
      <c r="IN25" s="151"/>
      <c r="IO25" s="151"/>
      <c r="IP25" s="151"/>
      <c r="IQ25" s="151"/>
      <c r="IR25" s="151"/>
      <c r="IS25" s="151"/>
      <c r="IT25" s="151"/>
      <c r="IU25" s="152"/>
    </row>
    <row r="26" s="141" customFormat="1" ht="15.2" customHeight="1">
      <c r="B26" t="s" s="153">
        <f>IF(INDEX(C26:AH26,1,'Tarifas Eléctricas'!$E$38)=0," ",INDEX(C26:AH26,1,'Tarifas Eléctricas'!$E$38))</f>
        <v>570</v>
      </c>
      <c r="C26" s="157"/>
      <c r="D26" s="157"/>
      <c r="E26" s="157"/>
      <c r="F26" s="157"/>
      <c r="G26" t="s" s="154">
        <v>717</v>
      </c>
      <c r="H26" s="157"/>
      <c r="I26" t="s" s="154">
        <v>718</v>
      </c>
      <c r="J26" t="s" s="154">
        <v>719</v>
      </c>
      <c r="K26" t="s" s="154">
        <v>720</v>
      </c>
      <c r="L26" s="157"/>
      <c r="M26" t="s" s="154">
        <v>700</v>
      </c>
      <c r="N26" t="s" s="154">
        <v>721</v>
      </c>
      <c r="O26" t="s" s="154">
        <v>722</v>
      </c>
      <c r="P26" t="s" s="154">
        <v>575</v>
      </c>
      <c r="Q26" t="s" s="154">
        <v>723</v>
      </c>
      <c r="R26" t="s" s="154">
        <v>724</v>
      </c>
      <c r="S26" t="s" s="154">
        <v>725</v>
      </c>
      <c r="T26" s="157"/>
      <c r="U26" t="s" s="154">
        <v>726</v>
      </c>
      <c r="V26" t="s" s="154">
        <v>727</v>
      </c>
      <c r="W26" t="s" s="154">
        <v>728</v>
      </c>
      <c r="X26" s="157"/>
      <c r="Y26" s="157"/>
      <c r="Z26" t="s" s="154">
        <v>729</v>
      </c>
      <c r="AA26" s="157"/>
      <c r="AB26" t="s" s="154">
        <v>730</v>
      </c>
      <c r="AC26" s="157"/>
      <c r="AD26" t="s" s="154">
        <v>731</v>
      </c>
      <c r="AE26" t="s" s="154">
        <v>732</v>
      </c>
      <c r="AF26" t="s" s="154">
        <v>733</v>
      </c>
      <c r="AG26" t="s" s="154">
        <v>734</v>
      </c>
      <c r="AH26" t="s" s="154">
        <v>249</v>
      </c>
      <c r="AJ26" t="s" s="155">
        <v>113</v>
      </c>
      <c r="AK26" t="s" s="150">
        <v>150</v>
      </c>
      <c r="AL26" t="s" s="150">
        <v>184</v>
      </c>
      <c r="AM26" t="s" s="150">
        <v>183</v>
      </c>
      <c r="AN26" t="s" s="150">
        <v>183</v>
      </c>
      <c r="AO26" t="s" s="150">
        <v>183</v>
      </c>
      <c r="AP26" t="s" s="150">
        <v>150</v>
      </c>
      <c r="AQ26" t="s" s="150">
        <v>184</v>
      </c>
      <c r="AR26" t="s" s="150">
        <v>183</v>
      </c>
      <c r="AS26" t="s" s="150">
        <v>183</v>
      </c>
      <c r="AT26" t="s" s="150">
        <v>184</v>
      </c>
      <c r="AU26" t="s" s="150">
        <v>150</v>
      </c>
      <c r="AV26" t="s" s="150">
        <v>183</v>
      </c>
      <c r="AW26" t="s" s="150">
        <v>184</v>
      </c>
      <c r="AX26" t="s" s="150">
        <v>183</v>
      </c>
      <c r="AY26" t="s" s="150">
        <v>150</v>
      </c>
      <c r="AZ26" t="s" s="150">
        <v>183</v>
      </c>
      <c r="BA26" t="s" s="150">
        <v>184</v>
      </c>
      <c r="BB26" t="s" s="150">
        <v>183</v>
      </c>
      <c r="BC26" s="151"/>
      <c r="BD26" s="151"/>
      <c r="BE26" s="151"/>
      <c r="BF26" s="151"/>
      <c r="BG26" s="151"/>
      <c r="BH26" s="151"/>
      <c r="BI26" s="151"/>
      <c r="BJ26" s="151"/>
      <c r="BK26" s="151"/>
      <c r="BL26" s="151"/>
      <c r="BM26" s="151"/>
      <c r="BN26" s="151"/>
      <c r="BO26" s="151"/>
      <c r="BP26" s="151"/>
      <c r="BQ26" s="151"/>
      <c r="BR26" s="151"/>
      <c r="BS26" s="151"/>
      <c r="BT26" s="151"/>
      <c r="BU26" s="151"/>
      <c r="BV26" s="151"/>
      <c r="BW26" s="151"/>
      <c r="BX26" s="151"/>
      <c r="BY26" s="151"/>
      <c r="BZ26" s="151"/>
      <c r="CA26" s="151"/>
      <c r="CB26" s="151"/>
      <c r="CC26" s="151"/>
      <c r="CD26" s="151"/>
      <c r="CE26" s="151"/>
      <c r="CF26" s="151"/>
      <c r="CG26" s="151"/>
      <c r="CH26" s="151"/>
      <c r="CI26" s="151"/>
      <c r="CJ26" s="151"/>
      <c r="CK26" s="151"/>
      <c r="CL26" s="151"/>
      <c r="CM26" s="151"/>
      <c r="CN26" s="151"/>
      <c r="CO26" s="151"/>
      <c r="CP26" s="151"/>
      <c r="CQ26" s="151"/>
      <c r="CR26" s="151"/>
      <c r="CS26" s="151"/>
      <c r="CT26" s="151"/>
      <c r="CU26" s="151"/>
      <c r="CV26" s="151"/>
      <c r="CW26" s="151"/>
      <c r="CX26" s="151"/>
      <c r="CY26" s="151"/>
      <c r="CZ26" s="151"/>
      <c r="DA26" s="151"/>
      <c r="DB26" s="151"/>
      <c r="DC26" s="151"/>
      <c r="DD26" s="151"/>
      <c r="DE26" s="151"/>
      <c r="DF26" s="151"/>
      <c r="DG26" s="151"/>
      <c r="DH26" s="151"/>
      <c r="DI26" s="151"/>
      <c r="DJ26" s="151"/>
      <c r="DK26" s="151"/>
      <c r="DL26" s="151"/>
      <c r="DM26" s="151"/>
      <c r="DN26" s="151"/>
      <c r="DO26" s="151"/>
      <c r="DP26" s="151"/>
      <c r="DQ26" s="151"/>
      <c r="DR26" s="151"/>
      <c r="DS26" s="151"/>
      <c r="DT26" s="151"/>
      <c r="DU26" s="151"/>
      <c r="DV26" s="151"/>
      <c r="DW26" s="151"/>
      <c r="DX26" s="151"/>
      <c r="DY26" s="151"/>
      <c r="DZ26" s="151"/>
      <c r="EA26" s="151"/>
      <c r="EB26" s="151"/>
      <c r="EC26" s="151"/>
      <c r="ED26" s="151"/>
      <c r="EE26" s="151"/>
      <c r="EF26" s="151"/>
      <c r="EG26" s="151"/>
      <c r="EH26" s="151"/>
      <c r="EI26" s="151"/>
      <c r="EJ26" s="151"/>
      <c r="EK26" s="151"/>
      <c r="EL26" s="151"/>
      <c r="EM26" s="151"/>
      <c r="EN26" s="151"/>
      <c r="EO26" s="151"/>
      <c r="EP26" s="151"/>
      <c r="EQ26" s="151"/>
      <c r="ER26" s="151"/>
      <c r="ES26" s="151"/>
      <c r="ET26" s="151"/>
      <c r="EU26" s="151"/>
      <c r="EV26" s="151"/>
      <c r="EW26" s="151"/>
      <c r="EX26" s="151"/>
      <c r="EY26" s="151"/>
      <c r="EZ26" s="151"/>
      <c r="FA26" s="151"/>
      <c r="FB26" s="151"/>
      <c r="FC26" s="151"/>
      <c r="FD26" s="151"/>
      <c r="FE26" s="151"/>
      <c r="FF26" s="151"/>
      <c r="FG26" s="151"/>
      <c r="FH26" s="151"/>
      <c r="FI26" s="151"/>
      <c r="FJ26" s="151"/>
      <c r="FK26" s="151"/>
      <c r="FL26" s="151"/>
      <c r="FM26" s="151"/>
      <c r="FN26" s="151"/>
      <c r="FO26" s="151"/>
      <c r="FP26" s="151"/>
      <c r="FQ26" s="151"/>
      <c r="FR26" s="151"/>
      <c r="FS26" s="151"/>
      <c r="FT26" s="151"/>
      <c r="FU26" s="151"/>
      <c r="FV26" s="151"/>
      <c r="FW26" s="151"/>
      <c r="FX26" s="151"/>
      <c r="FY26" s="151"/>
      <c r="FZ26" s="151"/>
      <c r="GA26" s="151"/>
      <c r="GB26" s="151"/>
      <c r="GC26" s="151"/>
      <c r="GD26" s="151"/>
      <c r="GE26" s="151"/>
      <c r="GF26" s="151"/>
      <c r="GG26" s="151"/>
      <c r="GH26" s="151"/>
      <c r="GI26" s="151"/>
      <c r="GJ26" s="151"/>
      <c r="GK26" s="151"/>
      <c r="GL26" s="151"/>
      <c r="GM26" s="151"/>
      <c r="GN26" s="151"/>
      <c r="GO26" s="151"/>
      <c r="GP26" s="151"/>
      <c r="GQ26" s="151"/>
      <c r="GR26" s="151"/>
      <c r="GS26" s="151"/>
      <c r="GT26" s="151"/>
      <c r="GU26" s="151"/>
      <c r="GV26" s="151"/>
      <c r="GW26" s="151"/>
      <c r="GX26" s="151"/>
      <c r="GY26" s="151"/>
      <c r="GZ26" s="151"/>
      <c r="HA26" s="151"/>
      <c r="HB26" s="151"/>
      <c r="HC26" s="151"/>
      <c r="HD26" s="151"/>
      <c r="HE26" s="151"/>
      <c r="HF26" s="151"/>
      <c r="HG26" s="151"/>
      <c r="HH26" s="151"/>
      <c r="HI26" s="151"/>
      <c r="HJ26" s="151"/>
      <c r="HK26" s="151"/>
      <c r="HL26" s="151"/>
      <c r="HM26" s="151"/>
      <c r="HN26" s="151"/>
      <c r="HO26" s="151"/>
      <c r="HP26" s="151"/>
      <c r="HQ26" s="151"/>
      <c r="HR26" s="151"/>
      <c r="HS26" s="151"/>
      <c r="HT26" s="151"/>
      <c r="HU26" s="151"/>
      <c r="HV26" s="151"/>
      <c r="HW26" s="151"/>
      <c r="HX26" s="151"/>
      <c r="HY26" s="151"/>
      <c r="HZ26" s="151"/>
      <c r="IA26" s="151"/>
      <c r="IB26" s="151"/>
      <c r="IC26" s="151"/>
      <c r="ID26" s="151"/>
      <c r="IE26" s="151"/>
      <c r="IF26" s="151"/>
      <c r="IG26" s="151"/>
      <c r="IH26" s="151"/>
      <c r="II26" s="151"/>
      <c r="IJ26" s="151"/>
      <c r="IK26" s="151"/>
      <c r="IL26" s="151"/>
      <c r="IM26" s="151"/>
      <c r="IN26" s="151"/>
      <c r="IO26" s="151"/>
      <c r="IP26" s="151"/>
      <c r="IQ26" s="151"/>
      <c r="IR26" s="151"/>
      <c r="IS26" s="151"/>
      <c r="IT26" s="151"/>
      <c r="IU26" s="152"/>
    </row>
    <row r="27" s="141" customFormat="1" ht="15.2" customHeight="1">
      <c r="B27" t="s" s="153">
        <f>IF(INDEX(C27:AH27,1,'Tarifas Eléctricas'!$E$38)=0," ",INDEX(C27:AH27,1,'Tarifas Eléctricas'!$E$38))</f>
        <v>570</v>
      </c>
      <c r="C27" s="157"/>
      <c r="D27" s="157"/>
      <c r="E27" s="157"/>
      <c r="F27" s="157"/>
      <c r="G27" t="s" s="154">
        <v>735</v>
      </c>
      <c r="H27" s="157"/>
      <c r="I27" t="s" s="154">
        <v>736</v>
      </c>
      <c r="J27" t="s" s="154">
        <v>441</v>
      </c>
      <c r="K27" t="s" s="154">
        <v>737</v>
      </c>
      <c r="L27" s="157"/>
      <c r="M27" t="s" s="154">
        <v>738</v>
      </c>
      <c r="N27" t="s" s="154">
        <v>739</v>
      </c>
      <c r="O27" t="s" s="154">
        <v>740</v>
      </c>
      <c r="P27" t="s" s="154">
        <v>741</v>
      </c>
      <c r="Q27" t="s" s="154">
        <v>742</v>
      </c>
      <c r="R27" t="s" s="154">
        <v>743</v>
      </c>
      <c r="S27" t="s" s="154">
        <v>744</v>
      </c>
      <c r="T27" s="157"/>
      <c r="U27" t="s" s="154">
        <v>745</v>
      </c>
      <c r="V27" t="s" s="154">
        <v>746</v>
      </c>
      <c r="W27" t="s" s="154">
        <v>747</v>
      </c>
      <c r="X27" s="157"/>
      <c r="Y27" s="157"/>
      <c r="Z27" t="s" s="154">
        <v>748</v>
      </c>
      <c r="AA27" s="157"/>
      <c r="AB27" t="s" s="154">
        <v>749</v>
      </c>
      <c r="AC27" s="157"/>
      <c r="AD27" t="s" s="154">
        <v>750</v>
      </c>
      <c r="AE27" t="s" s="154">
        <v>751</v>
      </c>
      <c r="AF27" t="s" s="154">
        <v>752</v>
      </c>
      <c r="AG27" t="s" s="154">
        <v>753</v>
      </c>
      <c r="AH27" t="s" s="154">
        <v>754</v>
      </c>
      <c r="AJ27" t="s" s="155">
        <v>114</v>
      </c>
      <c r="AK27" t="s" s="150">
        <v>183</v>
      </c>
      <c r="AL27" t="s" s="150">
        <v>182</v>
      </c>
      <c r="AM27" t="s" s="150">
        <v>184</v>
      </c>
      <c r="AN27" t="s" s="150">
        <v>184</v>
      </c>
      <c r="AO27" t="s" s="150">
        <v>183</v>
      </c>
      <c r="AP27" t="s" s="150">
        <v>185</v>
      </c>
      <c r="AQ27" t="s" s="150">
        <v>184</v>
      </c>
      <c r="AR27" t="s" s="150">
        <v>185</v>
      </c>
      <c r="AS27" t="s" s="150">
        <v>150</v>
      </c>
      <c r="AT27" t="s" s="150">
        <v>182</v>
      </c>
      <c r="AU27" t="s" s="150">
        <v>151</v>
      </c>
      <c r="AV27" t="s" s="150">
        <v>184</v>
      </c>
      <c r="AW27" t="s" s="150">
        <v>183</v>
      </c>
      <c r="AX27" t="s" s="150">
        <v>183</v>
      </c>
      <c r="AY27" t="s" s="150">
        <v>182</v>
      </c>
      <c r="AZ27" t="s" s="150">
        <v>185</v>
      </c>
      <c r="BA27" t="s" s="150">
        <v>184</v>
      </c>
      <c r="BB27" t="s" s="150">
        <v>150</v>
      </c>
      <c r="BC27" t="s" s="150">
        <v>151</v>
      </c>
      <c r="BD27" t="s" s="150">
        <v>184</v>
      </c>
      <c r="BE27" t="s" s="150">
        <v>184</v>
      </c>
      <c r="BF27" t="s" s="150">
        <v>185</v>
      </c>
      <c r="BG27" t="s" s="150">
        <v>182</v>
      </c>
      <c r="BH27" t="s" s="150">
        <v>185</v>
      </c>
      <c r="BI27" t="s" s="150">
        <v>184</v>
      </c>
      <c r="BJ27" t="s" s="150">
        <v>184</v>
      </c>
      <c r="BK27" t="s" s="150">
        <v>182</v>
      </c>
      <c r="BL27" t="s" s="150">
        <v>183</v>
      </c>
      <c r="BM27" t="s" s="150">
        <v>184</v>
      </c>
      <c r="BN27" t="s" s="150">
        <v>150</v>
      </c>
      <c r="BO27" t="s" s="150">
        <v>182</v>
      </c>
      <c r="BP27" t="s" s="150">
        <v>185</v>
      </c>
      <c r="BQ27" t="s" s="150">
        <v>184</v>
      </c>
      <c r="BR27" t="s" s="150">
        <v>183</v>
      </c>
      <c r="BS27" t="s" s="150">
        <v>185</v>
      </c>
      <c r="BT27" t="s" s="150">
        <v>185</v>
      </c>
      <c r="BU27" t="s" s="150">
        <v>184</v>
      </c>
      <c r="BV27" t="s" s="150">
        <v>185</v>
      </c>
      <c r="BW27" t="s" s="150">
        <v>151</v>
      </c>
      <c r="BX27" t="s" s="150">
        <v>185</v>
      </c>
      <c r="BY27" t="s" s="150">
        <v>182</v>
      </c>
      <c r="BZ27" t="s" s="150">
        <v>184</v>
      </c>
      <c r="CA27" t="s" s="150">
        <v>151</v>
      </c>
      <c r="CB27" t="s" s="150">
        <v>184</v>
      </c>
      <c r="CC27" t="s" s="150">
        <v>183</v>
      </c>
      <c r="CD27" t="s" s="150">
        <v>184</v>
      </c>
      <c r="CE27" t="s" s="150">
        <v>184</v>
      </c>
      <c r="CF27" t="s" s="150">
        <v>184</v>
      </c>
      <c r="CG27" t="s" s="150">
        <v>184</v>
      </c>
      <c r="CH27" t="s" s="150">
        <v>183</v>
      </c>
      <c r="CI27" t="s" s="150">
        <v>184</v>
      </c>
      <c r="CJ27" t="s" s="150">
        <v>150</v>
      </c>
      <c r="CK27" t="s" s="150">
        <v>183</v>
      </c>
      <c r="CL27" t="s" s="150">
        <v>184</v>
      </c>
      <c r="CM27" t="s" s="150">
        <v>150</v>
      </c>
      <c r="CN27" t="s" s="150">
        <v>184</v>
      </c>
      <c r="CO27" t="s" s="150">
        <v>184</v>
      </c>
      <c r="CP27" t="s" s="150">
        <v>185</v>
      </c>
      <c r="CQ27" t="s" s="150">
        <v>151</v>
      </c>
      <c r="CR27" t="s" s="150">
        <v>184</v>
      </c>
      <c r="CS27" t="s" s="150">
        <v>184</v>
      </c>
      <c r="CT27" t="s" s="150">
        <v>184</v>
      </c>
      <c r="CU27" t="s" s="150">
        <v>184</v>
      </c>
      <c r="CV27" t="s" s="150">
        <v>185</v>
      </c>
      <c r="CW27" t="s" s="150">
        <v>184</v>
      </c>
      <c r="CX27" t="s" s="150">
        <v>184</v>
      </c>
      <c r="CY27" t="s" s="150">
        <v>182</v>
      </c>
      <c r="CZ27" t="s" s="150">
        <v>184</v>
      </c>
      <c r="DA27" t="s" s="150">
        <v>183</v>
      </c>
      <c r="DB27" t="s" s="150">
        <v>184</v>
      </c>
      <c r="DC27" t="s" s="150">
        <v>184</v>
      </c>
      <c r="DD27" t="s" s="150">
        <v>184</v>
      </c>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c r="FI27" s="151"/>
      <c r="FJ27" s="151"/>
      <c r="FK27" s="151"/>
      <c r="FL27" s="151"/>
      <c r="FM27" s="151"/>
      <c r="FN27" s="151"/>
      <c r="FO27" s="151"/>
      <c r="FP27" s="151"/>
      <c r="FQ27" s="151"/>
      <c r="FR27" s="151"/>
      <c r="FS27" s="151"/>
      <c r="FT27" s="151"/>
      <c r="FU27" s="151"/>
      <c r="FV27" s="151"/>
      <c r="FW27" s="151"/>
      <c r="FX27" s="151"/>
      <c r="FY27" s="151"/>
      <c r="FZ27" s="151"/>
      <c r="GA27" s="151"/>
      <c r="GB27" s="151"/>
      <c r="GC27" s="151"/>
      <c r="GD27" s="151"/>
      <c r="GE27" s="151"/>
      <c r="GF27" s="151"/>
      <c r="GG27" s="151"/>
      <c r="GH27" s="151"/>
      <c r="GI27" s="151"/>
      <c r="GJ27" s="151"/>
      <c r="GK27" s="151"/>
      <c r="GL27" s="151"/>
      <c r="GM27" s="151"/>
      <c r="GN27" s="151"/>
      <c r="GO27" s="151"/>
      <c r="GP27" s="151"/>
      <c r="GQ27" s="151"/>
      <c r="GR27" s="151"/>
      <c r="GS27" s="151"/>
      <c r="GT27" s="151"/>
      <c r="GU27" s="151"/>
      <c r="GV27" s="151"/>
      <c r="GW27" s="151"/>
      <c r="GX27" s="151"/>
      <c r="GY27" s="151"/>
      <c r="GZ27" s="151"/>
      <c r="HA27" s="151"/>
      <c r="HB27" s="151"/>
      <c r="HC27" s="151"/>
      <c r="HD27" s="151"/>
      <c r="HE27" s="151"/>
      <c r="HF27" s="151"/>
      <c r="HG27" s="151"/>
      <c r="HH27" s="151"/>
      <c r="HI27" s="151"/>
      <c r="HJ27" s="151"/>
      <c r="HK27" s="151"/>
      <c r="HL27" s="151"/>
      <c r="HM27" s="151"/>
      <c r="HN27" s="151"/>
      <c r="HO27" s="151"/>
      <c r="HP27" s="151"/>
      <c r="HQ27" s="151"/>
      <c r="HR27" s="151"/>
      <c r="HS27" s="151"/>
      <c r="HT27" s="151"/>
      <c r="HU27" s="151"/>
      <c r="HV27" s="151"/>
      <c r="HW27" s="151"/>
      <c r="HX27" s="151"/>
      <c r="HY27" s="151"/>
      <c r="HZ27" s="151"/>
      <c r="IA27" s="151"/>
      <c r="IB27" s="151"/>
      <c r="IC27" s="151"/>
      <c r="ID27" s="151"/>
      <c r="IE27" s="151"/>
      <c r="IF27" s="151"/>
      <c r="IG27" s="151"/>
      <c r="IH27" s="151"/>
      <c r="II27" s="151"/>
      <c r="IJ27" s="151"/>
      <c r="IK27" s="151"/>
      <c r="IL27" s="151"/>
      <c r="IM27" s="151"/>
      <c r="IN27" s="151"/>
      <c r="IO27" s="151"/>
      <c r="IP27" s="151"/>
      <c r="IQ27" s="151"/>
      <c r="IR27" s="151"/>
      <c r="IS27" s="151"/>
      <c r="IT27" s="151"/>
      <c r="IU27" s="152"/>
    </row>
    <row r="28" s="141" customFormat="1" ht="15.2" customHeight="1">
      <c r="B28" t="s" s="153">
        <f>IF(INDEX(C28:AH28,1,'Tarifas Eléctricas'!$E$38)=0," ",INDEX(C28:AH28,1,'Tarifas Eléctricas'!$E$38))</f>
        <v>570</v>
      </c>
      <c r="C28" s="157"/>
      <c r="D28" s="157"/>
      <c r="E28" s="157"/>
      <c r="F28" s="157"/>
      <c r="G28" t="s" s="154">
        <v>755</v>
      </c>
      <c r="H28" s="157"/>
      <c r="I28" t="s" s="154">
        <v>756</v>
      </c>
      <c r="J28" t="s" s="154">
        <v>757</v>
      </c>
      <c r="K28" t="s" s="154">
        <v>758</v>
      </c>
      <c r="L28" s="157"/>
      <c r="M28" t="s" s="154">
        <v>759</v>
      </c>
      <c r="N28" t="s" s="154">
        <v>760</v>
      </c>
      <c r="O28" t="s" s="154">
        <v>761</v>
      </c>
      <c r="P28" t="s" s="154">
        <v>762</v>
      </c>
      <c r="Q28" t="s" s="154">
        <v>763</v>
      </c>
      <c r="R28" t="s" s="154">
        <v>764</v>
      </c>
      <c r="S28" t="s" s="154">
        <v>765</v>
      </c>
      <c r="T28" s="157"/>
      <c r="U28" t="s" s="154">
        <v>594</v>
      </c>
      <c r="V28" t="s" s="154">
        <v>766</v>
      </c>
      <c r="W28" t="s" s="154">
        <v>767</v>
      </c>
      <c r="X28" s="157"/>
      <c r="Y28" s="157"/>
      <c r="Z28" t="s" s="154">
        <v>768</v>
      </c>
      <c r="AA28" s="157"/>
      <c r="AB28" t="s" s="154">
        <v>769</v>
      </c>
      <c r="AC28" s="157"/>
      <c r="AD28" t="s" s="154">
        <v>770</v>
      </c>
      <c r="AE28" t="s" s="154">
        <v>771</v>
      </c>
      <c r="AF28" t="s" s="154">
        <v>772</v>
      </c>
      <c r="AG28" t="s" s="154">
        <v>773</v>
      </c>
      <c r="AH28" t="s" s="154">
        <v>774</v>
      </c>
      <c r="AJ28" t="s" s="155">
        <v>115</v>
      </c>
      <c r="AK28" t="s" s="150">
        <v>185</v>
      </c>
      <c r="AL28" t="s" s="150">
        <v>185</v>
      </c>
      <c r="AM28" t="s" s="150">
        <v>185</v>
      </c>
      <c r="AN28" t="s" s="150">
        <v>183</v>
      </c>
      <c r="AO28" t="s" s="150">
        <v>185</v>
      </c>
      <c r="AP28" t="s" s="150">
        <v>185</v>
      </c>
      <c r="AQ28" t="s" s="150">
        <v>185</v>
      </c>
      <c r="AR28" t="s" s="150">
        <v>185</v>
      </c>
      <c r="AS28" t="s" s="150">
        <v>185</v>
      </c>
      <c r="AT28" t="s" s="150">
        <v>185</v>
      </c>
      <c r="AU28" t="s" s="150">
        <v>183</v>
      </c>
      <c r="AV28" t="s" s="150">
        <v>183</v>
      </c>
      <c r="AW28" t="s" s="150">
        <v>185</v>
      </c>
      <c r="AX28" t="s" s="150">
        <v>185</v>
      </c>
      <c r="AY28" t="s" s="150">
        <v>185</v>
      </c>
      <c r="AZ28" t="s" s="150">
        <v>185</v>
      </c>
      <c r="BA28" t="s" s="150">
        <v>183</v>
      </c>
      <c r="BB28" s="151"/>
      <c r="BC28" s="151"/>
      <c r="BD28" s="151"/>
      <c r="BE28" s="151"/>
      <c r="BF28" s="151"/>
      <c r="BG28" s="151"/>
      <c r="BH28" s="151"/>
      <c r="BI28" s="151"/>
      <c r="BJ28" s="151"/>
      <c r="BK28" s="151"/>
      <c r="BL28" s="151"/>
      <c r="BM28" s="151"/>
      <c r="BN28" s="151"/>
      <c r="BO28" s="151"/>
      <c r="BP28" s="151"/>
      <c r="BQ28" s="151"/>
      <c r="BR28" s="151"/>
      <c r="BS28" s="151"/>
      <c r="BT28" s="151"/>
      <c r="BU28" s="151"/>
      <c r="BV28" s="151"/>
      <c r="BW28" s="151"/>
      <c r="BX28" s="151"/>
      <c r="BY28" s="151"/>
      <c r="BZ28" s="151"/>
      <c r="CA28" s="151"/>
      <c r="CB28" s="151"/>
      <c r="CC28" s="151"/>
      <c r="CD28" s="151"/>
      <c r="CE28" s="151"/>
      <c r="CF28" s="151"/>
      <c r="CG28" s="151"/>
      <c r="CH28" s="151"/>
      <c r="CI28" s="151"/>
      <c r="CJ28" s="151"/>
      <c r="CK28" s="151"/>
      <c r="CL28" s="151"/>
      <c r="CM28" s="151"/>
      <c r="CN28" s="151"/>
      <c r="CO28" s="151"/>
      <c r="CP28" s="151"/>
      <c r="CQ28" s="151"/>
      <c r="CR28" s="151"/>
      <c r="CS28" s="151"/>
      <c r="CT28" s="151"/>
      <c r="CU28" s="151"/>
      <c r="CV28" s="151"/>
      <c r="CW28" s="151"/>
      <c r="CX28" s="151"/>
      <c r="CY28" s="151"/>
      <c r="CZ28" s="151"/>
      <c r="DA28" s="151"/>
      <c r="DB28" s="151"/>
      <c r="DC28" s="151"/>
      <c r="DD28" s="151"/>
      <c r="DE28" s="151"/>
      <c r="DF28" s="151"/>
      <c r="DG28" s="151"/>
      <c r="DH28" s="151"/>
      <c r="DI28" s="151"/>
      <c r="DJ28" s="151"/>
      <c r="DK28" s="151"/>
      <c r="DL28" s="151"/>
      <c r="DM28" s="151"/>
      <c r="DN28" s="151"/>
      <c r="DO28" s="151"/>
      <c r="DP28" s="151"/>
      <c r="DQ28" s="151"/>
      <c r="DR28" s="151"/>
      <c r="DS28" s="151"/>
      <c r="DT28" s="151"/>
      <c r="DU28" s="151"/>
      <c r="DV28" s="151"/>
      <c r="DW28" s="151"/>
      <c r="DX28" s="151"/>
      <c r="DY28" s="151"/>
      <c r="DZ28" s="151"/>
      <c r="EA28" s="151"/>
      <c r="EB28" s="151"/>
      <c r="EC28" s="151"/>
      <c r="ED28" s="151"/>
      <c r="EE28" s="151"/>
      <c r="EF28" s="151"/>
      <c r="EG28" s="151"/>
      <c r="EH28" s="151"/>
      <c r="EI28" s="151"/>
      <c r="EJ28" s="151"/>
      <c r="EK28" s="151"/>
      <c r="EL28" s="151"/>
      <c r="EM28" s="151"/>
      <c r="EN28" s="151"/>
      <c r="EO28" s="151"/>
      <c r="EP28" s="151"/>
      <c r="EQ28" s="151"/>
      <c r="ER28" s="151"/>
      <c r="ES28" s="151"/>
      <c r="ET28" s="151"/>
      <c r="EU28" s="151"/>
      <c r="EV28" s="151"/>
      <c r="EW28" s="151"/>
      <c r="EX28" s="151"/>
      <c r="EY28" s="151"/>
      <c r="EZ28" s="151"/>
      <c r="FA28" s="151"/>
      <c r="FB28" s="151"/>
      <c r="FC28" s="151"/>
      <c r="FD28" s="151"/>
      <c r="FE28" s="151"/>
      <c r="FF28" s="151"/>
      <c r="FG28" s="151"/>
      <c r="FH28" s="151"/>
      <c r="FI28" s="151"/>
      <c r="FJ28" s="151"/>
      <c r="FK28" s="151"/>
      <c r="FL28" s="151"/>
      <c r="FM28" s="151"/>
      <c r="FN28" s="151"/>
      <c r="FO28" s="151"/>
      <c r="FP28" s="151"/>
      <c r="FQ28" s="151"/>
      <c r="FR28" s="151"/>
      <c r="FS28" s="151"/>
      <c r="FT28" s="151"/>
      <c r="FU28" s="151"/>
      <c r="FV28" s="151"/>
      <c r="FW28" s="151"/>
      <c r="FX28" s="151"/>
      <c r="FY28" s="151"/>
      <c r="FZ28" s="151"/>
      <c r="GA28" s="151"/>
      <c r="GB28" s="151"/>
      <c r="GC28" s="151"/>
      <c r="GD28" s="151"/>
      <c r="GE28" s="151"/>
      <c r="GF28" s="151"/>
      <c r="GG28" s="151"/>
      <c r="GH28" s="151"/>
      <c r="GI28" s="151"/>
      <c r="GJ28" s="151"/>
      <c r="GK28" s="151"/>
      <c r="GL28" s="151"/>
      <c r="GM28" s="151"/>
      <c r="GN28" s="151"/>
      <c r="GO28" s="151"/>
      <c r="GP28" s="151"/>
      <c r="GQ28" s="151"/>
      <c r="GR28" s="151"/>
      <c r="GS28" s="151"/>
      <c r="GT28" s="151"/>
      <c r="GU28" s="151"/>
      <c r="GV28" s="151"/>
      <c r="GW28" s="151"/>
      <c r="GX28" s="151"/>
      <c r="GY28" s="151"/>
      <c r="GZ28" s="151"/>
      <c r="HA28" s="151"/>
      <c r="HB28" s="151"/>
      <c r="HC28" s="151"/>
      <c r="HD28" s="151"/>
      <c r="HE28" s="151"/>
      <c r="HF28" s="151"/>
      <c r="HG28" s="151"/>
      <c r="HH28" s="151"/>
      <c r="HI28" s="151"/>
      <c r="HJ28" s="151"/>
      <c r="HK28" s="151"/>
      <c r="HL28" s="151"/>
      <c r="HM28" s="151"/>
      <c r="HN28" s="151"/>
      <c r="HO28" s="151"/>
      <c r="HP28" s="151"/>
      <c r="HQ28" s="151"/>
      <c r="HR28" s="151"/>
      <c r="HS28" s="151"/>
      <c r="HT28" s="151"/>
      <c r="HU28" s="151"/>
      <c r="HV28" s="151"/>
      <c r="HW28" s="151"/>
      <c r="HX28" s="151"/>
      <c r="HY28" s="151"/>
      <c r="HZ28" s="151"/>
      <c r="IA28" s="151"/>
      <c r="IB28" s="151"/>
      <c r="IC28" s="151"/>
      <c r="ID28" s="151"/>
      <c r="IE28" s="151"/>
      <c r="IF28" s="151"/>
      <c r="IG28" s="151"/>
      <c r="IH28" s="151"/>
      <c r="II28" s="151"/>
      <c r="IJ28" s="151"/>
      <c r="IK28" s="151"/>
      <c r="IL28" s="151"/>
      <c r="IM28" s="151"/>
      <c r="IN28" s="151"/>
      <c r="IO28" s="151"/>
      <c r="IP28" s="151"/>
      <c r="IQ28" s="151"/>
      <c r="IR28" s="151"/>
      <c r="IS28" s="151"/>
      <c r="IT28" s="151"/>
      <c r="IU28" s="152"/>
    </row>
    <row r="29" s="141" customFormat="1" ht="15.2" customHeight="1">
      <c r="B29" t="s" s="153">
        <f>IF(INDEX(C29:AH29,1,'Tarifas Eléctricas'!$E$38)=0," ",INDEX(C29:AH29,1,'Tarifas Eléctricas'!$E$38))</f>
        <v>570</v>
      </c>
      <c r="C29" s="157"/>
      <c r="D29" s="157"/>
      <c r="E29" s="157"/>
      <c r="F29" s="157"/>
      <c r="G29" t="s" s="154">
        <v>775</v>
      </c>
      <c r="H29" s="157"/>
      <c r="I29" t="s" s="154">
        <v>776</v>
      </c>
      <c r="J29" t="s" s="154">
        <v>777</v>
      </c>
      <c r="K29" t="s" s="154">
        <v>778</v>
      </c>
      <c r="L29" s="157"/>
      <c r="M29" t="s" s="154">
        <v>779</v>
      </c>
      <c r="N29" t="s" s="154">
        <v>780</v>
      </c>
      <c r="O29" t="s" s="154">
        <v>781</v>
      </c>
      <c r="P29" t="s" s="154">
        <v>782</v>
      </c>
      <c r="Q29" t="s" s="154">
        <v>783</v>
      </c>
      <c r="R29" t="s" s="154">
        <v>784</v>
      </c>
      <c r="S29" t="s" s="154">
        <v>785</v>
      </c>
      <c r="T29" s="157"/>
      <c r="U29" t="s" s="154">
        <v>786</v>
      </c>
      <c r="V29" t="s" s="154">
        <v>787</v>
      </c>
      <c r="W29" t="s" s="154">
        <v>788</v>
      </c>
      <c r="X29" s="157"/>
      <c r="Y29" s="157"/>
      <c r="Z29" t="s" s="154">
        <v>789</v>
      </c>
      <c r="AA29" s="157"/>
      <c r="AB29" t="s" s="154">
        <v>790</v>
      </c>
      <c r="AC29" s="157"/>
      <c r="AD29" t="s" s="154">
        <v>791</v>
      </c>
      <c r="AE29" t="s" s="154">
        <v>792</v>
      </c>
      <c r="AF29" t="s" s="154">
        <v>245</v>
      </c>
      <c r="AG29" t="s" s="154">
        <v>793</v>
      </c>
      <c r="AH29" t="s" s="154">
        <v>794</v>
      </c>
      <c r="AJ29" t="s" s="155">
        <v>116</v>
      </c>
      <c r="AK29" t="s" s="150">
        <v>185</v>
      </c>
      <c r="AL29" t="s" s="150">
        <v>182</v>
      </c>
      <c r="AM29" t="s" s="150">
        <v>185</v>
      </c>
      <c r="AN29" t="s" s="150">
        <v>185</v>
      </c>
      <c r="AO29" t="s" s="150">
        <v>185</v>
      </c>
      <c r="AP29" t="s" s="150">
        <v>151</v>
      </c>
      <c r="AQ29" t="s" s="150">
        <v>183</v>
      </c>
      <c r="AR29" t="s" s="150">
        <v>185</v>
      </c>
      <c r="AS29" t="s" s="150">
        <v>185</v>
      </c>
      <c r="AT29" t="s" s="150">
        <v>182</v>
      </c>
      <c r="AU29" t="s" s="150">
        <v>185</v>
      </c>
      <c r="AV29" t="s" s="150">
        <v>185</v>
      </c>
      <c r="AW29" t="s" s="150">
        <v>185</v>
      </c>
      <c r="AX29" t="s" s="150">
        <v>183</v>
      </c>
      <c r="AY29" t="s" s="150">
        <v>184</v>
      </c>
      <c r="AZ29" t="s" s="150">
        <v>185</v>
      </c>
      <c r="BA29" t="s" s="150">
        <v>151</v>
      </c>
      <c r="BB29" t="s" s="150">
        <v>185</v>
      </c>
      <c r="BC29" t="s" s="150">
        <v>182</v>
      </c>
      <c r="BD29" t="s" s="150">
        <v>182</v>
      </c>
      <c r="BE29" t="s" s="150">
        <v>182</v>
      </c>
      <c r="BF29" t="s" s="150">
        <v>183</v>
      </c>
      <c r="BG29" t="s" s="150">
        <v>185</v>
      </c>
      <c r="BH29" t="s" s="150">
        <v>184</v>
      </c>
      <c r="BI29" t="s" s="150">
        <v>184</v>
      </c>
      <c r="BJ29" t="s" s="150">
        <v>151</v>
      </c>
      <c r="BK29" t="s" s="150">
        <v>184</v>
      </c>
      <c r="BL29" t="s" s="150">
        <v>185</v>
      </c>
      <c r="BM29" t="s" s="150">
        <v>182</v>
      </c>
      <c r="BN29" t="s" s="150">
        <v>183</v>
      </c>
      <c r="BO29" t="s" s="150">
        <v>121</v>
      </c>
      <c r="BP29" t="s" s="150">
        <v>184</v>
      </c>
      <c r="BQ29" t="s" s="150">
        <v>184</v>
      </c>
      <c r="BR29" t="s" s="150">
        <v>182</v>
      </c>
      <c r="BS29" t="s" s="150">
        <v>185</v>
      </c>
      <c r="BT29" t="s" s="150">
        <v>182</v>
      </c>
      <c r="BU29" t="s" s="150">
        <v>185</v>
      </c>
      <c r="BV29" t="s" s="150">
        <v>185</v>
      </c>
      <c r="BW29" t="s" s="150">
        <v>121</v>
      </c>
      <c r="BX29" t="s" s="150">
        <v>185</v>
      </c>
      <c r="BY29" t="s" s="150">
        <v>185</v>
      </c>
      <c r="BZ29" t="s" s="150">
        <v>182</v>
      </c>
      <c r="CA29" t="s" s="150">
        <v>183</v>
      </c>
      <c r="CB29" s="151"/>
      <c r="CC29" s="151"/>
      <c r="CD29" s="151"/>
      <c r="CE29" s="151"/>
      <c r="CF29" s="151"/>
      <c r="CG29" s="151"/>
      <c r="CH29" s="151"/>
      <c r="CI29" s="151"/>
      <c r="CJ29" s="151"/>
      <c r="CK29" s="151"/>
      <c r="CL29" s="151"/>
      <c r="CM29" s="151"/>
      <c r="CN29" s="151"/>
      <c r="CO29" s="151"/>
      <c r="CP29" s="151"/>
      <c r="CQ29" s="151"/>
      <c r="CR29" s="151"/>
      <c r="CS29" s="151"/>
      <c r="CT29" s="151"/>
      <c r="CU29" s="151"/>
      <c r="CV29" s="151"/>
      <c r="CW29" s="151"/>
      <c r="CX29" s="151"/>
      <c r="CY29" s="151"/>
      <c r="CZ29" s="151"/>
      <c r="DA29" s="151"/>
      <c r="DB29" s="151"/>
      <c r="DC29" s="151"/>
      <c r="DD29" s="151"/>
      <c r="DE29" s="151"/>
      <c r="DF29" s="151"/>
      <c r="DG29" s="151"/>
      <c r="DH29" s="151"/>
      <c r="DI29" s="151"/>
      <c r="DJ29" s="151"/>
      <c r="DK29" s="151"/>
      <c r="DL29" s="151"/>
      <c r="DM29" s="151"/>
      <c r="DN29" s="151"/>
      <c r="DO29" s="151"/>
      <c r="DP29" s="151"/>
      <c r="DQ29" s="151"/>
      <c r="DR29" s="151"/>
      <c r="DS29" s="151"/>
      <c r="DT29" s="151"/>
      <c r="DU29" s="151"/>
      <c r="DV29" s="151"/>
      <c r="DW29" s="151"/>
      <c r="DX29" s="151"/>
      <c r="DY29" s="151"/>
      <c r="DZ29" s="151"/>
      <c r="EA29" s="151"/>
      <c r="EB29" s="151"/>
      <c r="EC29" s="151"/>
      <c r="ED29" s="151"/>
      <c r="EE29" s="151"/>
      <c r="EF29" s="151"/>
      <c r="EG29" s="151"/>
      <c r="EH29" s="151"/>
      <c r="EI29" s="151"/>
      <c r="EJ29" s="151"/>
      <c r="EK29" s="151"/>
      <c r="EL29" s="151"/>
      <c r="EM29" s="151"/>
      <c r="EN29" s="151"/>
      <c r="EO29" s="151"/>
      <c r="EP29" s="151"/>
      <c r="EQ29" s="151"/>
      <c r="ER29" s="151"/>
      <c r="ES29" s="151"/>
      <c r="ET29" s="151"/>
      <c r="EU29" s="151"/>
      <c r="EV29" s="151"/>
      <c r="EW29" s="151"/>
      <c r="EX29" s="151"/>
      <c r="EY29" s="151"/>
      <c r="EZ29" s="151"/>
      <c r="FA29" s="151"/>
      <c r="FB29" s="151"/>
      <c r="FC29" s="151"/>
      <c r="FD29" s="151"/>
      <c r="FE29" s="151"/>
      <c r="FF29" s="151"/>
      <c r="FG29" s="151"/>
      <c r="FH29" s="151"/>
      <c r="FI29" s="151"/>
      <c r="FJ29" s="151"/>
      <c r="FK29" s="151"/>
      <c r="FL29" s="151"/>
      <c r="FM29" s="151"/>
      <c r="FN29" s="151"/>
      <c r="FO29" s="151"/>
      <c r="FP29" s="151"/>
      <c r="FQ29" s="151"/>
      <c r="FR29" s="151"/>
      <c r="FS29" s="151"/>
      <c r="FT29" s="151"/>
      <c r="FU29" s="151"/>
      <c r="FV29" s="151"/>
      <c r="FW29" s="151"/>
      <c r="FX29" s="151"/>
      <c r="FY29" s="151"/>
      <c r="FZ29" s="151"/>
      <c r="GA29" s="151"/>
      <c r="GB29" s="151"/>
      <c r="GC29" s="151"/>
      <c r="GD29" s="151"/>
      <c r="GE29" s="151"/>
      <c r="GF29" s="151"/>
      <c r="GG29" s="151"/>
      <c r="GH29" s="151"/>
      <c r="GI29" s="151"/>
      <c r="GJ29" s="151"/>
      <c r="GK29" s="151"/>
      <c r="GL29" s="151"/>
      <c r="GM29" s="151"/>
      <c r="GN29" s="151"/>
      <c r="GO29" s="151"/>
      <c r="GP29" s="151"/>
      <c r="GQ29" s="151"/>
      <c r="GR29" s="151"/>
      <c r="GS29" s="151"/>
      <c r="GT29" s="151"/>
      <c r="GU29" s="151"/>
      <c r="GV29" s="151"/>
      <c r="GW29" s="151"/>
      <c r="GX29" s="151"/>
      <c r="GY29" s="151"/>
      <c r="GZ29" s="151"/>
      <c r="HA29" s="151"/>
      <c r="HB29" s="151"/>
      <c r="HC29" s="151"/>
      <c r="HD29" s="151"/>
      <c r="HE29" s="151"/>
      <c r="HF29" s="151"/>
      <c r="HG29" s="151"/>
      <c r="HH29" s="151"/>
      <c r="HI29" s="151"/>
      <c r="HJ29" s="151"/>
      <c r="HK29" s="151"/>
      <c r="HL29" s="151"/>
      <c r="HM29" s="151"/>
      <c r="HN29" s="151"/>
      <c r="HO29" s="151"/>
      <c r="HP29" s="151"/>
      <c r="HQ29" s="151"/>
      <c r="HR29" s="151"/>
      <c r="HS29" s="151"/>
      <c r="HT29" s="151"/>
      <c r="HU29" s="151"/>
      <c r="HV29" s="151"/>
      <c r="HW29" s="151"/>
      <c r="HX29" s="151"/>
      <c r="HY29" s="151"/>
      <c r="HZ29" s="151"/>
      <c r="IA29" s="151"/>
      <c r="IB29" s="151"/>
      <c r="IC29" s="151"/>
      <c r="ID29" s="151"/>
      <c r="IE29" s="151"/>
      <c r="IF29" s="151"/>
      <c r="IG29" s="151"/>
      <c r="IH29" s="151"/>
      <c r="II29" s="151"/>
      <c r="IJ29" s="151"/>
      <c r="IK29" s="151"/>
      <c r="IL29" s="151"/>
      <c r="IM29" s="151"/>
      <c r="IN29" s="151"/>
      <c r="IO29" s="151"/>
      <c r="IP29" s="151"/>
      <c r="IQ29" s="151"/>
      <c r="IR29" s="151"/>
      <c r="IS29" s="151"/>
      <c r="IT29" s="151"/>
      <c r="IU29" s="152"/>
    </row>
    <row r="30" s="141" customFormat="1" ht="15.2" customHeight="1">
      <c r="B30" t="s" s="153">
        <f>IF(INDEX(C30:AH30,1,'Tarifas Eléctricas'!$E$38)=0," ",INDEX(C30:AH30,1,'Tarifas Eléctricas'!$E$38))</f>
        <v>570</v>
      </c>
      <c r="C30" s="157"/>
      <c r="D30" s="157"/>
      <c r="E30" s="157"/>
      <c r="F30" s="157"/>
      <c r="G30" t="s" s="154">
        <v>795</v>
      </c>
      <c r="H30" s="157"/>
      <c r="I30" t="s" s="154">
        <v>796</v>
      </c>
      <c r="J30" t="s" s="154">
        <v>594</v>
      </c>
      <c r="K30" t="s" s="154">
        <v>561</v>
      </c>
      <c r="L30" s="157"/>
      <c r="M30" t="s" s="154">
        <v>797</v>
      </c>
      <c r="N30" t="s" s="154">
        <v>798</v>
      </c>
      <c r="O30" t="s" s="154">
        <v>799</v>
      </c>
      <c r="P30" t="s" s="154">
        <v>290</v>
      </c>
      <c r="Q30" t="s" s="154">
        <v>800</v>
      </c>
      <c r="R30" t="s" s="154">
        <v>801</v>
      </c>
      <c r="S30" t="s" s="154">
        <v>802</v>
      </c>
      <c r="T30" s="157"/>
      <c r="U30" t="s" s="154">
        <v>803</v>
      </c>
      <c r="V30" t="s" s="154">
        <v>804</v>
      </c>
      <c r="W30" t="s" s="154">
        <v>805</v>
      </c>
      <c r="X30" s="157"/>
      <c r="Y30" s="157"/>
      <c r="Z30" t="s" s="154">
        <v>806</v>
      </c>
      <c r="AA30" s="157"/>
      <c r="AB30" t="s" s="154">
        <v>807</v>
      </c>
      <c r="AC30" s="157"/>
      <c r="AD30" t="s" s="154">
        <v>808</v>
      </c>
      <c r="AE30" t="s" s="154">
        <v>809</v>
      </c>
      <c r="AF30" t="s" s="154">
        <v>810</v>
      </c>
      <c r="AG30" t="s" s="154">
        <v>811</v>
      </c>
      <c r="AH30" t="s" s="154">
        <v>812</v>
      </c>
      <c r="AJ30" t="s" s="155">
        <v>117</v>
      </c>
      <c r="AK30" t="s" s="150">
        <v>121</v>
      </c>
      <c r="AL30" t="s" s="150">
        <v>121</v>
      </c>
      <c r="AM30" t="s" s="150">
        <v>121</v>
      </c>
      <c r="AN30" t="s" s="150">
        <v>121</v>
      </c>
      <c r="AO30" t="s" s="150">
        <v>121</v>
      </c>
      <c r="AP30" t="s" s="150">
        <v>121</v>
      </c>
      <c r="AQ30" t="s" s="150">
        <v>121</v>
      </c>
      <c r="AR30" t="s" s="150">
        <v>121</v>
      </c>
      <c r="AS30" t="s" s="150">
        <v>121</v>
      </c>
      <c r="AT30" t="s" s="150">
        <v>121</v>
      </c>
      <c r="AU30" t="s" s="150">
        <v>121</v>
      </c>
      <c r="AV30" t="s" s="150">
        <v>121</v>
      </c>
      <c r="AW30" t="s" s="150">
        <v>121</v>
      </c>
      <c r="AX30" t="s" s="150">
        <v>121</v>
      </c>
      <c r="AY30" t="s" s="150">
        <v>121</v>
      </c>
      <c r="AZ30" t="s" s="150">
        <v>121</v>
      </c>
      <c r="BA30" t="s" s="150">
        <v>121</v>
      </c>
      <c r="BB30" t="s" s="150">
        <v>121</v>
      </c>
      <c r="BC30" t="s" s="150">
        <v>121</v>
      </c>
      <c r="BD30" t="s" s="150">
        <v>121</v>
      </c>
      <c r="BE30" t="s" s="150">
        <v>121</v>
      </c>
      <c r="BF30" t="s" s="150">
        <v>121</v>
      </c>
      <c r="BG30" t="s" s="150">
        <v>121</v>
      </c>
      <c r="BH30" t="s" s="150">
        <v>121</v>
      </c>
      <c r="BI30" t="s" s="150">
        <v>121</v>
      </c>
      <c r="BJ30" t="s" s="150">
        <v>121</v>
      </c>
      <c r="BK30" t="s" s="150">
        <v>121</v>
      </c>
      <c r="BL30" t="s" s="150">
        <v>121</v>
      </c>
      <c r="BM30" t="s" s="150">
        <v>121</v>
      </c>
      <c r="BN30" t="s" s="150">
        <v>121</v>
      </c>
      <c r="BO30" t="s" s="150">
        <v>121</v>
      </c>
      <c r="BP30" t="s" s="150">
        <v>121</v>
      </c>
      <c r="BQ30" t="s" s="150">
        <v>121</v>
      </c>
      <c r="BR30" t="s" s="150">
        <v>121</v>
      </c>
      <c r="BS30" t="s" s="150">
        <v>121</v>
      </c>
      <c r="BT30" t="s" s="150">
        <v>121</v>
      </c>
      <c r="BU30" t="s" s="150">
        <v>121</v>
      </c>
      <c r="BV30" t="s" s="150">
        <v>121</v>
      </c>
      <c r="BW30" t="s" s="150">
        <v>121</v>
      </c>
      <c r="BX30" t="s" s="150">
        <v>121</v>
      </c>
      <c r="BY30" t="s" s="150">
        <v>121</v>
      </c>
      <c r="BZ30" t="s" s="150">
        <v>121</v>
      </c>
      <c r="CA30" t="s" s="150">
        <v>121</v>
      </c>
      <c r="CB30" t="s" s="150">
        <v>121</v>
      </c>
      <c r="CC30" t="s" s="150">
        <v>121</v>
      </c>
      <c r="CD30" t="s" s="150">
        <v>121</v>
      </c>
      <c r="CE30" t="s" s="150">
        <v>121</v>
      </c>
      <c r="CF30" t="s" s="150">
        <v>121</v>
      </c>
      <c r="CG30" t="s" s="150">
        <v>121</v>
      </c>
      <c r="CH30" t="s" s="150">
        <v>121</v>
      </c>
      <c r="CI30" t="s" s="150">
        <v>121</v>
      </c>
      <c r="CJ30" t="s" s="150">
        <v>121</v>
      </c>
      <c r="CK30" t="s" s="150">
        <v>121</v>
      </c>
      <c r="CL30" t="s" s="150">
        <v>121</v>
      </c>
      <c r="CM30" t="s" s="150">
        <v>121</v>
      </c>
      <c r="CN30" t="s" s="150">
        <v>121</v>
      </c>
      <c r="CO30" t="s" s="150">
        <v>121</v>
      </c>
      <c r="CP30" t="s" s="150">
        <v>121</v>
      </c>
      <c r="CQ30" t="s" s="150">
        <v>121</v>
      </c>
      <c r="CR30" t="s" s="150">
        <v>121</v>
      </c>
      <c r="CS30" s="151"/>
      <c r="CT30" s="151"/>
      <c r="CU30" s="151"/>
      <c r="CV30" s="151"/>
      <c r="CW30" s="151"/>
      <c r="CX30" s="151"/>
      <c r="CY30" s="151"/>
      <c r="CZ30" s="151"/>
      <c r="DA30" s="151"/>
      <c r="DB30" s="151"/>
      <c r="DC30" s="151"/>
      <c r="DD30" s="151"/>
      <c r="DE30" s="151"/>
      <c r="DF30" s="151"/>
      <c r="DG30" s="151"/>
      <c r="DH30" s="151"/>
      <c r="DI30" s="151"/>
      <c r="DJ30" s="151"/>
      <c r="DK30" s="151"/>
      <c r="DL30" s="151"/>
      <c r="DM30" s="151"/>
      <c r="DN30" s="151"/>
      <c r="DO30" s="151"/>
      <c r="DP30" s="151"/>
      <c r="DQ30" s="151"/>
      <c r="DR30" s="151"/>
      <c r="DS30" s="151"/>
      <c r="DT30" s="151"/>
      <c r="DU30" s="151"/>
      <c r="DV30" s="151"/>
      <c r="DW30" s="151"/>
      <c r="DX30" s="151"/>
      <c r="DY30" s="151"/>
      <c r="DZ30" s="151"/>
      <c r="EA30" s="151"/>
      <c r="EB30" s="151"/>
      <c r="EC30" s="151"/>
      <c r="ED30" s="151"/>
      <c r="EE30" s="151"/>
      <c r="EF30" s="151"/>
      <c r="EG30" s="151"/>
      <c r="EH30" s="151"/>
      <c r="EI30" s="151"/>
      <c r="EJ30" s="151"/>
      <c r="EK30" s="151"/>
      <c r="EL30" s="151"/>
      <c r="EM30" s="151"/>
      <c r="EN30" s="151"/>
      <c r="EO30" s="151"/>
      <c r="EP30" s="151"/>
      <c r="EQ30" s="151"/>
      <c r="ER30" s="151"/>
      <c r="ES30" s="151"/>
      <c r="ET30" s="151"/>
      <c r="EU30" s="151"/>
      <c r="EV30" s="151"/>
      <c r="EW30" s="151"/>
      <c r="EX30" s="151"/>
      <c r="EY30" s="151"/>
      <c r="EZ30" s="151"/>
      <c r="FA30" s="151"/>
      <c r="FB30" s="151"/>
      <c r="FC30" s="151"/>
      <c r="FD30" s="151"/>
      <c r="FE30" s="151"/>
      <c r="FF30" s="151"/>
      <c r="FG30" s="151"/>
      <c r="FH30" s="151"/>
      <c r="FI30" s="151"/>
      <c r="FJ30" s="151"/>
      <c r="FK30" s="151"/>
      <c r="FL30" s="151"/>
      <c r="FM30" s="151"/>
      <c r="FN30" s="151"/>
      <c r="FO30" s="151"/>
      <c r="FP30" s="151"/>
      <c r="FQ30" s="151"/>
      <c r="FR30" s="151"/>
      <c r="FS30" s="151"/>
      <c r="FT30" s="151"/>
      <c r="FU30" s="151"/>
      <c r="FV30" s="151"/>
      <c r="FW30" s="151"/>
      <c r="FX30" s="151"/>
      <c r="FY30" s="151"/>
      <c r="FZ30" s="151"/>
      <c r="GA30" s="151"/>
      <c r="GB30" s="151"/>
      <c r="GC30" s="151"/>
      <c r="GD30" s="151"/>
      <c r="GE30" s="151"/>
      <c r="GF30" s="151"/>
      <c r="GG30" s="151"/>
      <c r="GH30" s="151"/>
      <c r="GI30" s="151"/>
      <c r="GJ30" s="151"/>
      <c r="GK30" s="151"/>
      <c r="GL30" s="151"/>
      <c r="GM30" s="151"/>
      <c r="GN30" s="151"/>
      <c r="GO30" s="151"/>
      <c r="GP30" s="151"/>
      <c r="GQ30" s="151"/>
      <c r="GR30" s="151"/>
      <c r="GS30" s="151"/>
      <c r="GT30" s="151"/>
      <c r="GU30" s="151"/>
      <c r="GV30" s="151"/>
      <c r="GW30" s="151"/>
      <c r="GX30" s="151"/>
      <c r="GY30" s="151"/>
      <c r="GZ30" s="151"/>
      <c r="HA30" s="151"/>
      <c r="HB30" s="151"/>
      <c r="HC30" s="151"/>
      <c r="HD30" s="151"/>
      <c r="HE30" s="151"/>
      <c r="HF30" s="151"/>
      <c r="HG30" s="151"/>
      <c r="HH30" s="151"/>
      <c r="HI30" s="151"/>
      <c r="HJ30" s="151"/>
      <c r="HK30" s="151"/>
      <c r="HL30" s="151"/>
      <c r="HM30" s="151"/>
      <c r="HN30" s="151"/>
      <c r="HO30" s="151"/>
      <c r="HP30" s="151"/>
      <c r="HQ30" s="151"/>
      <c r="HR30" s="151"/>
      <c r="HS30" s="151"/>
      <c r="HT30" s="151"/>
      <c r="HU30" s="151"/>
      <c r="HV30" s="151"/>
      <c r="HW30" s="151"/>
      <c r="HX30" s="151"/>
      <c r="HY30" s="151"/>
      <c r="HZ30" s="151"/>
      <c r="IA30" s="151"/>
      <c r="IB30" s="151"/>
      <c r="IC30" s="151"/>
      <c r="ID30" s="151"/>
      <c r="IE30" s="151"/>
      <c r="IF30" s="151"/>
      <c r="IG30" s="151"/>
      <c r="IH30" s="151"/>
      <c r="II30" s="151"/>
      <c r="IJ30" s="151"/>
      <c r="IK30" s="151"/>
      <c r="IL30" s="151"/>
      <c r="IM30" s="151"/>
      <c r="IN30" s="151"/>
      <c r="IO30" s="151"/>
      <c r="IP30" s="151"/>
      <c r="IQ30" s="151"/>
      <c r="IR30" s="151"/>
      <c r="IS30" s="151"/>
      <c r="IT30" s="151"/>
      <c r="IU30" s="152"/>
    </row>
    <row r="31" s="141" customFormat="1" ht="15.2" customHeight="1">
      <c r="B31" t="s" s="153">
        <f>IF(INDEX(C31:AH31,1,'Tarifas Eléctricas'!$E$38)=0," ",INDEX(C31:AH31,1,'Tarifas Eléctricas'!$E$38))</f>
        <v>570</v>
      </c>
      <c r="C31" s="157"/>
      <c r="D31" s="157"/>
      <c r="E31" s="157"/>
      <c r="F31" s="157"/>
      <c r="G31" t="s" s="154">
        <v>813</v>
      </c>
      <c r="H31" s="157"/>
      <c r="I31" t="s" s="154">
        <v>814</v>
      </c>
      <c r="J31" t="s" s="154">
        <v>815</v>
      </c>
      <c r="K31" t="s" s="154">
        <v>816</v>
      </c>
      <c r="L31" s="157"/>
      <c r="M31" t="s" s="154">
        <v>817</v>
      </c>
      <c r="N31" t="s" s="154">
        <v>818</v>
      </c>
      <c r="O31" t="s" s="154">
        <v>819</v>
      </c>
      <c r="P31" t="s" s="154">
        <v>820</v>
      </c>
      <c r="Q31" t="s" s="154">
        <v>821</v>
      </c>
      <c r="R31" t="s" s="154">
        <v>822</v>
      </c>
      <c r="S31" t="s" s="154">
        <v>823</v>
      </c>
      <c r="T31" s="157"/>
      <c r="U31" t="s" s="154">
        <v>824</v>
      </c>
      <c r="V31" t="s" s="154">
        <v>825</v>
      </c>
      <c r="W31" t="s" s="154">
        <v>826</v>
      </c>
      <c r="X31" s="157"/>
      <c r="Y31" s="157"/>
      <c r="Z31" t="s" s="154">
        <v>827</v>
      </c>
      <c r="AA31" s="157"/>
      <c r="AB31" t="s" s="154">
        <v>828</v>
      </c>
      <c r="AC31" s="157"/>
      <c r="AD31" t="s" s="154">
        <v>573</v>
      </c>
      <c r="AE31" t="s" s="154">
        <v>829</v>
      </c>
      <c r="AF31" t="s" s="154">
        <v>830</v>
      </c>
      <c r="AG31" t="s" s="154">
        <v>831</v>
      </c>
      <c r="AH31" t="s" s="154">
        <v>832</v>
      </c>
      <c r="AJ31" t="s" s="155">
        <v>118</v>
      </c>
      <c r="AK31" t="s" s="150">
        <v>121</v>
      </c>
      <c r="AL31" t="s" s="150">
        <v>121</v>
      </c>
      <c r="AM31" t="s" s="150">
        <v>182</v>
      </c>
      <c r="AN31" t="s" s="150">
        <v>182</v>
      </c>
      <c r="AO31" t="s" s="150">
        <v>182</v>
      </c>
      <c r="AP31" t="s" s="150">
        <v>121</v>
      </c>
      <c r="AQ31" t="s" s="150">
        <v>151</v>
      </c>
      <c r="AR31" t="s" s="150">
        <v>121</v>
      </c>
      <c r="AS31" t="s" s="150">
        <v>121</v>
      </c>
      <c r="AT31" t="s" s="150">
        <v>121</v>
      </c>
      <c r="AU31" t="s" s="150">
        <v>185</v>
      </c>
      <c r="AV31" t="s" s="150">
        <v>182</v>
      </c>
      <c r="AW31" t="s" s="150">
        <v>182</v>
      </c>
      <c r="AX31" t="s" s="150">
        <v>151</v>
      </c>
      <c r="AY31" t="s" s="150">
        <v>151</v>
      </c>
      <c r="AZ31" t="s" s="150">
        <v>182</v>
      </c>
      <c r="BA31" t="s" s="150">
        <v>151</v>
      </c>
      <c r="BB31" t="s" s="150">
        <v>121</v>
      </c>
      <c r="BC31" t="s" s="150">
        <v>121</v>
      </c>
      <c r="BD31" t="s" s="150">
        <v>151</v>
      </c>
      <c r="BE31" t="s" s="150">
        <v>151</v>
      </c>
      <c r="BF31" t="s" s="150">
        <v>121</v>
      </c>
      <c r="BG31" t="s" s="150">
        <v>151</v>
      </c>
      <c r="BH31" t="s" s="150">
        <v>151</v>
      </c>
      <c r="BI31" t="s" s="150">
        <v>121</v>
      </c>
      <c r="BJ31" t="s" s="150">
        <v>121</v>
      </c>
      <c r="BK31" t="s" s="150">
        <v>151</v>
      </c>
      <c r="BL31" t="s" s="150">
        <v>185</v>
      </c>
      <c r="BM31" t="s" s="150">
        <v>121</v>
      </c>
      <c r="BN31" t="s" s="150">
        <v>121</v>
      </c>
      <c r="BO31" t="s" s="150">
        <v>182</v>
      </c>
      <c r="BP31" t="s" s="150">
        <v>182</v>
      </c>
      <c r="BQ31" t="s" s="150">
        <v>182</v>
      </c>
      <c r="BR31" t="s" s="150">
        <v>182</v>
      </c>
      <c r="BS31" t="s" s="150">
        <v>182</v>
      </c>
      <c r="BT31" t="s" s="150">
        <v>121</v>
      </c>
      <c r="BU31" t="s" s="150">
        <v>151</v>
      </c>
      <c r="BV31" t="s" s="150">
        <v>121</v>
      </c>
      <c r="BW31" t="s" s="150">
        <v>185</v>
      </c>
      <c r="BX31" t="s" s="150">
        <v>121</v>
      </c>
      <c r="BY31" t="s" s="150">
        <v>151</v>
      </c>
      <c r="BZ31" t="s" s="150">
        <v>151</v>
      </c>
      <c r="CA31" t="s" s="150">
        <v>121</v>
      </c>
      <c r="CB31" t="s" s="150">
        <v>121</v>
      </c>
      <c r="CC31" t="s" s="150">
        <v>182</v>
      </c>
      <c r="CD31" t="s" s="150">
        <v>182</v>
      </c>
      <c r="CE31" t="s" s="150">
        <v>121</v>
      </c>
      <c r="CF31" t="s" s="150">
        <v>185</v>
      </c>
      <c r="CG31" t="s" s="150">
        <v>151</v>
      </c>
      <c r="CH31" t="s" s="150">
        <v>182</v>
      </c>
      <c r="CI31" t="s" s="150">
        <v>182</v>
      </c>
      <c r="CJ31" t="s" s="150">
        <v>121</v>
      </c>
      <c r="CK31" t="s" s="150">
        <v>151</v>
      </c>
      <c r="CL31" t="s" s="150">
        <v>182</v>
      </c>
      <c r="CM31" t="s" s="150">
        <v>182</v>
      </c>
      <c r="CN31" t="s" s="150">
        <v>182</v>
      </c>
      <c r="CO31" t="s" s="150">
        <v>151</v>
      </c>
      <c r="CP31" t="s" s="150">
        <v>182</v>
      </c>
      <c r="CQ31" t="s" s="150">
        <v>185</v>
      </c>
      <c r="CR31" t="s" s="150">
        <v>182</v>
      </c>
      <c r="CS31" t="s" s="150">
        <v>151</v>
      </c>
      <c r="CT31" t="s" s="150">
        <v>121</v>
      </c>
      <c r="CU31" t="s" s="150">
        <v>182</v>
      </c>
      <c r="CV31" t="s" s="150">
        <v>151</v>
      </c>
      <c r="CW31" t="s" s="150">
        <v>182</v>
      </c>
      <c r="CX31" t="s" s="150">
        <v>182</v>
      </c>
      <c r="CY31" t="s" s="150">
        <v>151</v>
      </c>
      <c r="CZ31" t="s" s="150">
        <v>121</v>
      </c>
      <c r="DA31" t="s" s="150">
        <v>182</v>
      </c>
      <c r="DB31" t="s" s="150">
        <v>182</v>
      </c>
      <c r="DC31" t="s" s="150">
        <v>121</v>
      </c>
      <c r="DD31" t="s" s="150">
        <v>121</v>
      </c>
      <c r="DE31" t="s" s="150">
        <v>151</v>
      </c>
      <c r="DF31" t="s" s="150">
        <v>121</v>
      </c>
      <c r="DG31" t="s" s="150">
        <v>182</v>
      </c>
      <c r="DH31" t="s" s="150">
        <v>121</v>
      </c>
      <c r="DI31" t="s" s="150">
        <v>182</v>
      </c>
      <c r="DJ31" t="s" s="150">
        <v>151</v>
      </c>
      <c r="DK31" t="s" s="150">
        <v>121</v>
      </c>
      <c r="DL31" t="s" s="150">
        <v>121</v>
      </c>
      <c r="DM31" t="s" s="150">
        <v>121</v>
      </c>
      <c r="DN31" t="s" s="150">
        <v>185</v>
      </c>
      <c r="DO31" t="s" s="150">
        <v>151</v>
      </c>
      <c r="DP31" t="s" s="150">
        <v>182</v>
      </c>
      <c r="DQ31" t="s" s="150">
        <v>121</v>
      </c>
      <c r="DR31" t="s" s="150">
        <v>121</v>
      </c>
      <c r="DS31" t="s" s="150">
        <v>121</v>
      </c>
      <c r="DT31" t="s" s="150">
        <v>151</v>
      </c>
      <c r="DU31" t="s" s="150">
        <v>185</v>
      </c>
      <c r="DV31" t="s" s="150">
        <v>182</v>
      </c>
      <c r="DW31" t="s" s="150">
        <v>182</v>
      </c>
      <c r="DX31" t="s" s="150">
        <v>121</v>
      </c>
      <c r="DY31" t="s" s="150">
        <v>121</v>
      </c>
      <c r="DZ31" t="s" s="150">
        <v>182</v>
      </c>
      <c r="EA31" t="s" s="150">
        <v>121</v>
      </c>
      <c r="EB31" t="s" s="150">
        <v>121</v>
      </c>
      <c r="EC31" t="s" s="150">
        <v>182</v>
      </c>
      <c r="ED31" t="s" s="150">
        <v>121</v>
      </c>
      <c r="EE31" t="s" s="150">
        <v>182</v>
      </c>
      <c r="EF31" t="s" s="150">
        <v>151</v>
      </c>
      <c r="EG31" t="s" s="150">
        <v>121</v>
      </c>
      <c r="EH31" t="s" s="150">
        <v>182</v>
      </c>
      <c r="EI31" t="s" s="150">
        <v>151</v>
      </c>
      <c r="EJ31" t="s" s="150">
        <v>182</v>
      </c>
      <c r="EK31" t="s" s="150">
        <v>182</v>
      </c>
      <c r="EL31" t="s" s="150">
        <v>121</v>
      </c>
      <c r="EM31" t="s" s="150">
        <v>121</v>
      </c>
      <c r="EN31" t="s" s="150">
        <v>185</v>
      </c>
      <c r="EO31" t="s" s="150">
        <v>121</v>
      </c>
      <c r="EP31" t="s" s="150">
        <v>121</v>
      </c>
      <c r="EQ31" t="s" s="150">
        <v>182</v>
      </c>
      <c r="ER31" t="s" s="150">
        <v>121</v>
      </c>
      <c r="ES31" t="s" s="150">
        <v>121</v>
      </c>
      <c r="ET31" t="s" s="150">
        <v>151</v>
      </c>
      <c r="EU31" t="s" s="150">
        <v>121</v>
      </c>
      <c r="EV31" t="s" s="150">
        <v>182</v>
      </c>
      <c r="EW31" t="s" s="150">
        <v>182</v>
      </c>
      <c r="EX31" t="s" s="150">
        <v>121</v>
      </c>
      <c r="EY31" t="s" s="150">
        <v>182</v>
      </c>
      <c r="EZ31" t="s" s="150">
        <v>185</v>
      </c>
      <c r="FA31" t="s" s="150">
        <v>182</v>
      </c>
      <c r="FB31" t="s" s="150">
        <v>182</v>
      </c>
      <c r="FC31" t="s" s="150">
        <v>183</v>
      </c>
      <c r="FD31" t="s" s="150">
        <v>151</v>
      </c>
      <c r="FE31" t="s" s="150">
        <v>151</v>
      </c>
      <c r="FF31" t="s" s="150">
        <v>151</v>
      </c>
      <c r="FG31" t="s" s="150">
        <v>121</v>
      </c>
      <c r="FH31" t="s" s="150">
        <v>121</v>
      </c>
      <c r="FI31" t="s" s="150">
        <v>185</v>
      </c>
      <c r="FJ31" t="s" s="150">
        <v>182</v>
      </c>
      <c r="FK31" t="s" s="150">
        <v>182</v>
      </c>
      <c r="FL31" t="s" s="150">
        <v>185</v>
      </c>
      <c r="FM31" t="s" s="150">
        <v>185</v>
      </c>
      <c r="FN31" t="s" s="150">
        <v>182</v>
      </c>
      <c r="FO31" t="s" s="150">
        <v>121</v>
      </c>
      <c r="FP31" t="s" s="150">
        <v>121</v>
      </c>
      <c r="FQ31" t="s" s="150">
        <v>121</v>
      </c>
      <c r="FR31" t="s" s="150">
        <v>121</v>
      </c>
      <c r="FS31" t="s" s="150">
        <v>151</v>
      </c>
      <c r="FT31" t="s" s="150">
        <v>121</v>
      </c>
      <c r="FU31" t="s" s="150">
        <v>182</v>
      </c>
      <c r="FV31" t="s" s="150">
        <v>182</v>
      </c>
      <c r="FW31" t="s" s="150">
        <v>182</v>
      </c>
      <c r="FX31" t="s" s="150">
        <v>182</v>
      </c>
      <c r="FY31" t="s" s="150">
        <v>182</v>
      </c>
      <c r="FZ31" t="s" s="150">
        <v>121</v>
      </c>
      <c r="GA31" t="s" s="150">
        <v>121</v>
      </c>
      <c r="GB31" t="s" s="150">
        <v>182</v>
      </c>
      <c r="GC31" t="s" s="150">
        <v>151</v>
      </c>
      <c r="GD31" t="s" s="150">
        <v>182</v>
      </c>
      <c r="GE31" t="s" s="150">
        <v>182</v>
      </c>
      <c r="GF31" t="s" s="150">
        <v>182</v>
      </c>
      <c r="GG31" t="s" s="150">
        <v>182</v>
      </c>
      <c r="GH31" t="s" s="150">
        <v>182</v>
      </c>
      <c r="GI31" t="s" s="150">
        <v>182</v>
      </c>
      <c r="GJ31" t="s" s="150">
        <v>121</v>
      </c>
      <c r="GK31" t="s" s="150">
        <v>151</v>
      </c>
      <c r="GL31" t="s" s="150">
        <v>151</v>
      </c>
      <c r="GM31" t="s" s="150">
        <v>121</v>
      </c>
      <c r="GN31" t="s" s="150">
        <v>182</v>
      </c>
      <c r="GO31" t="s" s="150">
        <v>182</v>
      </c>
      <c r="GP31" t="s" s="150">
        <v>121</v>
      </c>
      <c r="GQ31" t="s" s="150">
        <v>121</v>
      </c>
      <c r="GR31" t="s" s="150">
        <v>121</v>
      </c>
      <c r="GS31" t="s" s="150">
        <v>151</v>
      </c>
      <c r="GT31" t="s" s="150">
        <v>121</v>
      </c>
      <c r="GU31" t="s" s="150">
        <v>151</v>
      </c>
      <c r="GV31" t="s" s="150">
        <v>121</v>
      </c>
      <c r="GW31" t="s" s="150">
        <v>151</v>
      </c>
      <c r="GX31" t="s" s="150">
        <v>151</v>
      </c>
      <c r="GY31" t="s" s="150">
        <v>121</v>
      </c>
      <c r="GZ31" t="s" s="150">
        <v>182</v>
      </c>
      <c r="HA31" t="s" s="150">
        <v>182</v>
      </c>
      <c r="HB31" t="s" s="150">
        <v>182</v>
      </c>
      <c r="HC31" t="s" s="150">
        <v>151</v>
      </c>
      <c r="HD31" t="s" s="150">
        <v>182</v>
      </c>
      <c r="HE31" t="s" s="150">
        <v>121</v>
      </c>
      <c r="HF31" t="s" s="150">
        <v>182</v>
      </c>
      <c r="HG31" t="s" s="150">
        <v>121</v>
      </c>
      <c r="HH31" t="s" s="150">
        <v>151</v>
      </c>
      <c r="HI31" t="s" s="150">
        <v>151</v>
      </c>
      <c r="HJ31" t="s" s="150">
        <v>121</v>
      </c>
      <c r="HK31" t="s" s="150">
        <v>151</v>
      </c>
      <c r="HL31" t="s" s="150">
        <v>121</v>
      </c>
      <c r="HM31" t="s" s="150">
        <v>121</v>
      </c>
      <c r="HN31" t="s" s="150">
        <v>121</v>
      </c>
      <c r="HO31" t="s" s="150">
        <v>121</v>
      </c>
      <c r="HP31" t="s" s="150">
        <v>121</v>
      </c>
      <c r="HQ31" t="s" s="150">
        <v>182</v>
      </c>
      <c r="HR31" t="s" s="150">
        <v>182</v>
      </c>
      <c r="HS31" t="s" s="150">
        <v>182</v>
      </c>
      <c r="HT31" t="s" s="150">
        <v>182</v>
      </c>
      <c r="HU31" t="s" s="150">
        <v>185</v>
      </c>
      <c r="HV31" t="s" s="150">
        <v>185</v>
      </c>
      <c r="HW31" t="s" s="150">
        <v>121</v>
      </c>
      <c r="HX31" t="s" s="150">
        <v>151</v>
      </c>
      <c r="HY31" t="s" s="150">
        <v>151</v>
      </c>
      <c r="HZ31" t="s" s="150">
        <v>121</v>
      </c>
      <c r="IA31" t="s" s="150">
        <v>185</v>
      </c>
      <c r="IB31" t="s" s="150">
        <v>121</v>
      </c>
      <c r="IC31" t="s" s="150">
        <v>151</v>
      </c>
      <c r="ID31" t="s" s="150">
        <v>151</v>
      </c>
      <c r="IE31" t="s" s="150">
        <v>121</v>
      </c>
      <c r="IF31" t="s" s="150">
        <v>182</v>
      </c>
      <c r="IG31" t="s" s="150">
        <v>182</v>
      </c>
      <c r="IH31" t="s" s="150">
        <v>185</v>
      </c>
      <c r="II31" t="s" s="150">
        <v>121</v>
      </c>
      <c r="IJ31" t="s" s="150">
        <v>182</v>
      </c>
      <c r="IK31" t="s" s="150">
        <v>182</v>
      </c>
      <c r="IL31" t="s" s="150">
        <v>182</v>
      </c>
      <c r="IM31" t="s" s="150">
        <v>182</v>
      </c>
      <c r="IN31" t="s" s="150">
        <v>182</v>
      </c>
      <c r="IO31" s="151"/>
      <c r="IP31" s="151"/>
      <c r="IQ31" s="151"/>
      <c r="IR31" s="151"/>
      <c r="IS31" s="151"/>
      <c r="IT31" s="151"/>
      <c r="IU31" s="152"/>
    </row>
    <row r="32" s="141" customFormat="1" ht="15.2" customHeight="1">
      <c r="B32" t="s" s="153">
        <f>IF(INDEX(C32:AH32,1,'Tarifas Eléctricas'!$E$38)=0," ",INDEX(C32:AH32,1,'Tarifas Eléctricas'!$E$38))</f>
        <v>570</v>
      </c>
      <c r="C32" s="157"/>
      <c r="D32" s="157"/>
      <c r="E32" s="157"/>
      <c r="F32" s="157"/>
      <c r="G32" t="s" s="154">
        <v>833</v>
      </c>
      <c r="H32" s="157"/>
      <c r="I32" t="s" s="154">
        <v>834</v>
      </c>
      <c r="J32" t="s" s="154">
        <v>835</v>
      </c>
      <c r="K32" t="s" s="154">
        <v>836</v>
      </c>
      <c r="L32" s="157"/>
      <c r="M32" t="s" s="154">
        <v>837</v>
      </c>
      <c r="N32" t="s" s="154">
        <v>838</v>
      </c>
      <c r="O32" t="s" s="154">
        <v>839</v>
      </c>
      <c r="P32" t="s" s="154">
        <v>840</v>
      </c>
      <c r="Q32" t="s" s="154">
        <v>841</v>
      </c>
      <c r="R32" t="s" s="154">
        <v>842</v>
      </c>
      <c r="S32" t="s" s="154">
        <v>843</v>
      </c>
      <c r="T32" s="157"/>
      <c r="U32" t="s" s="154">
        <v>844</v>
      </c>
      <c r="V32" t="s" s="154">
        <v>845</v>
      </c>
      <c r="W32" t="s" s="154">
        <v>846</v>
      </c>
      <c r="X32" s="157"/>
      <c r="Y32" s="157"/>
      <c r="Z32" t="s" s="154">
        <v>847</v>
      </c>
      <c r="AA32" s="157"/>
      <c r="AB32" t="s" s="154">
        <v>848</v>
      </c>
      <c r="AC32" s="157"/>
      <c r="AD32" t="s" s="154">
        <v>849</v>
      </c>
      <c r="AE32" t="s" s="154">
        <v>850</v>
      </c>
      <c r="AF32" t="s" s="154">
        <v>851</v>
      </c>
      <c r="AG32" t="s" s="154">
        <v>852</v>
      </c>
      <c r="AH32" t="s" s="154">
        <v>853</v>
      </c>
      <c r="AJ32" t="s" s="155">
        <v>119</v>
      </c>
      <c r="AK32" t="s" s="150">
        <v>182</v>
      </c>
      <c r="AL32" t="s" s="150">
        <v>182</v>
      </c>
      <c r="AM32" t="s" s="150">
        <v>182</v>
      </c>
      <c r="AN32" t="s" s="150">
        <v>182</v>
      </c>
      <c r="AO32" t="s" s="150">
        <v>182</v>
      </c>
      <c r="AP32" t="s" s="150">
        <v>182</v>
      </c>
      <c r="AQ32" t="s" s="150">
        <v>182</v>
      </c>
      <c r="AR32" t="s" s="150">
        <v>182</v>
      </c>
      <c r="AS32" t="s" s="150">
        <v>182</v>
      </c>
      <c r="AT32" t="s" s="150">
        <v>182</v>
      </c>
      <c r="AU32" t="s" s="150">
        <v>182</v>
      </c>
      <c r="AV32" t="s" s="150">
        <v>151</v>
      </c>
      <c r="AW32" t="s" s="150">
        <v>182</v>
      </c>
      <c r="AX32" t="s" s="150">
        <v>182</v>
      </c>
      <c r="AY32" t="s" s="150">
        <v>182</v>
      </c>
      <c r="AZ32" t="s" s="150">
        <v>185</v>
      </c>
      <c r="BA32" t="s" s="150">
        <v>182</v>
      </c>
      <c r="BB32" t="s" s="150">
        <v>182</v>
      </c>
      <c r="BC32" t="s" s="150">
        <v>182</v>
      </c>
      <c r="BD32" t="s" s="150">
        <v>182</v>
      </c>
      <c r="BE32" t="s" s="150">
        <v>182</v>
      </c>
      <c r="BF32" t="s" s="150">
        <v>182</v>
      </c>
      <c r="BG32" t="s" s="150">
        <v>182</v>
      </c>
      <c r="BH32" t="s" s="150">
        <v>182</v>
      </c>
      <c r="BI32" t="s" s="150">
        <v>182</v>
      </c>
      <c r="BJ32" t="s" s="150">
        <v>182</v>
      </c>
      <c r="BK32" t="s" s="150">
        <v>182</v>
      </c>
      <c r="BL32" t="s" s="150">
        <v>182</v>
      </c>
      <c r="BM32" t="s" s="150">
        <v>182</v>
      </c>
      <c r="BN32" t="s" s="150">
        <v>182</v>
      </c>
      <c r="BO32" t="s" s="150">
        <v>182</v>
      </c>
      <c r="BP32" t="s" s="150">
        <v>182</v>
      </c>
      <c r="BQ32" t="s" s="150">
        <v>182</v>
      </c>
      <c r="BR32" t="s" s="150">
        <v>182</v>
      </c>
      <c r="BS32" t="s" s="150">
        <v>182</v>
      </c>
      <c r="BT32" t="s" s="150">
        <v>182</v>
      </c>
      <c r="BU32" t="s" s="150">
        <v>182</v>
      </c>
      <c r="BV32" t="s" s="150">
        <v>151</v>
      </c>
      <c r="BW32" t="s" s="150">
        <v>182</v>
      </c>
      <c r="BX32" t="s" s="150">
        <v>182</v>
      </c>
      <c r="BY32" t="s" s="150">
        <v>182</v>
      </c>
      <c r="BZ32" t="s" s="150">
        <v>182</v>
      </c>
      <c r="CA32" t="s" s="150">
        <v>182</v>
      </c>
      <c r="CB32" t="s" s="150">
        <v>182</v>
      </c>
      <c r="CC32" t="s" s="150">
        <v>185</v>
      </c>
      <c r="CD32" t="s" s="150">
        <v>182</v>
      </c>
      <c r="CE32" t="s" s="150">
        <v>182</v>
      </c>
      <c r="CF32" t="s" s="150">
        <v>182</v>
      </c>
      <c r="CG32" t="s" s="150">
        <v>151</v>
      </c>
      <c r="CH32" t="s" s="150">
        <v>182</v>
      </c>
      <c r="CI32" t="s" s="150">
        <v>182</v>
      </c>
      <c r="CJ32" t="s" s="150">
        <v>182</v>
      </c>
      <c r="CK32" t="s" s="150">
        <v>182</v>
      </c>
      <c r="CL32" t="s" s="150">
        <v>182</v>
      </c>
      <c r="CM32" t="s" s="150">
        <v>185</v>
      </c>
      <c r="CN32" t="s" s="150">
        <v>182</v>
      </c>
      <c r="CO32" t="s" s="150">
        <v>182</v>
      </c>
      <c r="CP32" t="s" s="150">
        <v>182</v>
      </c>
      <c r="CQ32" t="s" s="150">
        <v>182</v>
      </c>
      <c r="CR32" t="s" s="150">
        <v>185</v>
      </c>
      <c r="CS32" t="s" s="150">
        <v>151</v>
      </c>
      <c r="CT32" t="s" s="150">
        <v>182</v>
      </c>
      <c r="CU32" t="s" s="150">
        <v>182</v>
      </c>
      <c r="CV32" t="s" s="150">
        <v>182</v>
      </c>
      <c r="CW32" t="s" s="150">
        <v>182</v>
      </c>
      <c r="CX32" t="s" s="150">
        <v>182</v>
      </c>
      <c r="CY32" t="s" s="150">
        <v>182</v>
      </c>
      <c r="CZ32" t="s" s="150">
        <v>182</v>
      </c>
      <c r="DA32" t="s" s="150">
        <v>185</v>
      </c>
      <c r="DB32" t="s" s="150">
        <v>182</v>
      </c>
      <c r="DC32" t="s" s="150">
        <v>182</v>
      </c>
      <c r="DD32" t="s" s="150">
        <v>182</v>
      </c>
      <c r="DE32" t="s" s="150">
        <v>185</v>
      </c>
      <c r="DF32" t="s" s="150">
        <v>182</v>
      </c>
      <c r="DG32" t="s" s="150">
        <v>182</v>
      </c>
      <c r="DH32" t="s" s="150">
        <v>182</v>
      </c>
      <c r="DI32" t="s" s="150">
        <v>182</v>
      </c>
      <c r="DJ32" t="s" s="150">
        <v>182</v>
      </c>
      <c r="DK32" t="s" s="150">
        <v>182</v>
      </c>
      <c r="DL32" t="s" s="150">
        <v>182</v>
      </c>
      <c r="DM32" t="s" s="150">
        <v>182</v>
      </c>
      <c r="DN32" t="s" s="150">
        <v>182</v>
      </c>
      <c r="DO32" t="s" s="150">
        <v>182</v>
      </c>
      <c r="DP32" t="s" s="150">
        <v>182</v>
      </c>
      <c r="DQ32" t="s" s="150">
        <v>182</v>
      </c>
      <c r="DR32" t="s" s="150">
        <v>182</v>
      </c>
      <c r="DS32" t="s" s="150">
        <v>182</v>
      </c>
      <c r="DT32" t="s" s="150">
        <v>182</v>
      </c>
      <c r="DU32" t="s" s="150">
        <v>182</v>
      </c>
      <c r="DV32" t="s" s="150">
        <v>182</v>
      </c>
      <c r="DW32" t="s" s="150">
        <v>151</v>
      </c>
      <c r="DX32" t="s" s="150">
        <v>182</v>
      </c>
      <c r="DY32" t="s" s="150">
        <v>182</v>
      </c>
      <c r="DZ32" t="s" s="150">
        <v>182</v>
      </c>
      <c r="EA32" t="s" s="150">
        <v>182</v>
      </c>
      <c r="EB32" t="s" s="150">
        <v>182</v>
      </c>
      <c r="EC32" t="s" s="150">
        <v>185</v>
      </c>
      <c r="ED32" t="s" s="150">
        <v>151</v>
      </c>
      <c r="EE32" t="s" s="150">
        <v>182</v>
      </c>
      <c r="EF32" t="s" s="150">
        <v>185</v>
      </c>
      <c r="EG32" t="s" s="150">
        <v>182</v>
      </c>
      <c r="EH32" t="s" s="150">
        <v>182</v>
      </c>
      <c r="EI32" t="s" s="150">
        <v>182</v>
      </c>
      <c r="EJ32" t="s" s="150">
        <v>151</v>
      </c>
      <c r="EK32" t="s" s="150">
        <v>182</v>
      </c>
      <c r="EL32" t="s" s="150">
        <v>854</v>
      </c>
      <c r="EM32" s="151"/>
      <c r="EN32" s="151"/>
      <c r="EO32" s="151"/>
      <c r="EP32" s="151"/>
      <c r="EQ32" s="151"/>
      <c r="ER32" s="151"/>
      <c r="ES32" s="151"/>
      <c r="ET32" s="151"/>
      <c r="EU32" s="151"/>
      <c r="EV32" s="151"/>
      <c r="EW32" s="151"/>
      <c r="EX32" s="151"/>
      <c r="EY32" s="151"/>
      <c r="EZ32" s="151"/>
      <c r="FA32" s="151"/>
      <c r="FB32" s="151"/>
      <c r="FC32" s="151"/>
      <c r="FD32" s="151"/>
      <c r="FE32" s="151"/>
      <c r="FF32" s="151"/>
      <c r="FG32" s="151"/>
      <c r="FH32" s="151"/>
      <c r="FI32" s="151"/>
      <c r="FJ32" s="151"/>
      <c r="FK32" s="151"/>
      <c r="FL32" s="151"/>
      <c r="FM32" s="151"/>
      <c r="FN32" s="151"/>
      <c r="FO32" s="151"/>
      <c r="FP32" s="151"/>
      <c r="FQ32" s="151"/>
      <c r="FR32" s="151"/>
      <c r="FS32" s="151"/>
      <c r="FT32" s="151"/>
      <c r="FU32" s="151"/>
      <c r="FV32" s="151"/>
      <c r="FW32" s="151"/>
      <c r="FX32" s="151"/>
      <c r="FY32" s="151"/>
      <c r="FZ32" s="151"/>
      <c r="GA32" s="151"/>
      <c r="GB32" s="151"/>
      <c r="GC32" s="151"/>
      <c r="GD32" s="151"/>
      <c r="GE32" s="151"/>
      <c r="GF32" s="151"/>
      <c r="GG32" s="151"/>
      <c r="GH32" s="151"/>
      <c r="GI32" s="151"/>
      <c r="GJ32" s="151"/>
      <c r="GK32" s="151"/>
      <c r="GL32" s="151"/>
      <c r="GM32" s="151"/>
      <c r="GN32" s="151"/>
      <c r="GO32" s="151"/>
      <c r="GP32" s="151"/>
      <c r="GQ32" s="151"/>
      <c r="GR32" s="151"/>
      <c r="GS32" s="151"/>
      <c r="GT32" s="151"/>
      <c r="GU32" s="151"/>
      <c r="GV32" s="151"/>
      <c r="GW32" s="151"/>
      <c r="GX32" s="151"/>
      <c r="GY32" s="151"/>
      <c r="GZ32" s="151"/>
      <c r="HA32" s="151"/>
      <c r="HB32" s="151"/>
      <c r="HC32" s="151"/>
      <c r="HD32" s="151"/>
      <c r="HE32" s="151"/>
      <c r="HF32" s="151"/>
      <c r="HG32" s="151"/>
      <c r="HH32" s="151"/>
      <c r="HI32" s="151"/>
      <c r="HJ32" s="151"/>
      <c r="HK32" s="151"/>
      <c r="HL32" s="151"/>
      <c r="HM32" s="151"/>
      <c r="HN32" s="151"/>
      <c r="HO32" s="151"/>
      <c r="HP32" s="151"/>
      <c r="HQ32" s="151"/>
      <c r="HR32" s="151"/>
      <c r="HS32" s="151"/>
      <c r="HT32" s="151"/>
      <c r="HU32" s="151"/>
      <c r="HV32" s="151"/>
      <c r="HW32" s="151"/>
      <c r="HX32" s="151"/>
      <c r="HY32" s="151"/>
      <c r="HZ32" s="151"/>
      <c r="IA32" s="151"/>
      <c r="IB32" s="151"/>
      <c r="IC32" s="151"/>
      <c r="ID32" s="151"/>
      <c r="IE32" s="151"/>
      <c r="IF32" s="151"/>
      <c r="IG32" s="151"/>
      <c r="IH32" s="151"/>
      <c r="II32" s="151"/>
      <c r="IJ32" s="151"/>
      <c r="IK32" s="151"/>
      <c r="IL32" s="151"/>
      <c r="IM32" s="151"/>
      <c r="IN32" s="151"/>
      <c r="IO32" s="151"/>
      <c r="IP32" s="151"/>
      <c r="IQ32" s="151"/>
      <c r="IR32" s="151"/>
      <c r="IS32" s="151"/>
      <c r="IT32" s="151"/>
      <c r="IU32" s="152"/>
    </row>
    <row r="33" s="141" customFormat="1" ht="15.2" customHeight="1">
      <c r="B33" t="s" s="153">
        <f>IF(INDEX(C33:AH33,1,'Tarifas Eléctricas'!$E$38)=0," ",INDEX(C33:AH33,1,'Tarifas Eléctricas'!$E$38))</f>
        <v>570</v>
      </c>
      <c r="C33" s="157"/>
      <c r="D33" s="157"/>
      <c r="E33" s="157"/>
      <c r="F33" s="157"/>
      <c r="G33" t="s" s="154">
        <v>855</v>
      </c>
      <c r="H33" s="157"/>
      <c r="I33" t="s" s="154">
        <v>856</v>
      </c>
      <c r="J33" t="s" s="154">
        <v>447</v>
      </c>
      <c r="K33" t="s" s="154">
        <v>857</v>
      </c>
      <c r="L33" s="157"/>
      <c r="M33" t="s" s="154">
        <v>858</v>
      </c>
      <c r="N33" t="s" s="154">
        <v>859</v>
      </c>
      <c r="O33" t="s" s="154">
        <v>860</v>
      </c>
      <c r="P33" t="s" s="154">
        <v>861</v>
      </c>
      <c r="Q33" t="s" s="154">
        <v>862</v>
      </c>
      <c r="R33" t="s" s="154">
        <v>863</v>
      </c>
      <c r="S33" t="s" s="154">
        <v>864</v>
      </c>
      <c r="T33" s="157"/>
      <c r="U33" t="s" s="154">
        <v>520</v>
      </c>
      <c r="V33" t="s" s="154">
        <v>865</v>
      </c>
      <c r="W33" t="s" s="154">
        <v>866</v>
      </c>
      <c r="X33" s="157"/>
      <c r="Y33" s="157"/>
      <c r="Z33" t="s" s="154">
        <v>867</v>
      </c>
      <c r="AA33" s="157"/>
      <c r="AB33" t="s" s="154">
        <v>868</v>
      </c>
      <c r="AC33" s="157"/>
      <c r="AD33" t="s" s="154">
        <v>869</v>
      </c>
      <c r="AE33" t="s" s="154">
        <v>870</v>
      </c>
      <c r="AF33" t="s" s="154">
        <v>871</v>
      </c>
      <c r="AG33" t="s" s="154">
        <v>872</v>
      </c>
      <c r="AH33" t="s" s="154">
        <v>873</v>
      </c>
      <c r="AJ33" t="s" s="161">
        <v>120</v>
      </c>
      <c r="AK33" t="s" s="150">
        <v>121</v>
      </c>
      <c r="AL33" t="s" s="162">
        <v>121</v>
      </c>
      <c r="AM33" t="s" s="162">
        <v>121</v>
      </c>
      <c r="AN33" t="s" s="162">
        <v>121</v>
      </c>
      <c r="AO33" t="s" s="162">
        <v>121</v>
      </c>
      <c r="AP33" t="s" s="162">
        <v>121</v>
      </c>
      <c r="AQ33" t="s" s="162">
        <v>121</v>
      </c>
      <c r="AR33" t="s" s="162">
        <v>121</v>
      </c>
      <c r="AS33" t="s" s="162">
        <v>121</v>
      </c>
      <c r="AT33" t="s" s="162">
        <v>121</v>
      </c>
      <c r="AU33" t="s" s="162">
        <v>121</v>
      </c>
      <c r="AV33" t="s" s="162">
        <v>121</v>
      </c>
      <c r="AW33" t="s" s="162">
        <v>121</v>
      </c>
      <c r="AX33" t="s" s="162">
        <v>121</v>
      </c>
      <c r="AY33" t="s" s="162">
        <v>121</v>
      </c>
      <c r="AZ33" t="s" s="162">
        <v>121</v>
      </c>
      <c r="BA33" t="s" s="162">
        <v>121</v>
      </c>
      <c r="BB33" t="s" s="162">
        <v>121</v>
      </c>
      <c r="BC33" t="s" s="162">
        <v>121</v>
      </c>
      <c r="BD33" t="s" s="162">
        <v>121</v>
      </c>
      <c r="BE33" t="s" s="162">
        <v>121</v>
      </c>
      <c r="BF33" t="s" s="162">
        <v>121</v>
      </c>
      <c r="BG33" t="s" s="162">
        <v>121</v>
      </c>
      <c r="BH33" t="s" s="162">
        <v>121</v>
      </c>
      <c r="BI33" t="s" s="162">
        <v>121</v>
      </c>
      <c r="BJ33" t="s" s="162">
        <v>121</v>
      </c>
      <c r="BK33" t="s" s="162">
        <v>121</v>
      </c>
      <c r="BL33" t="s" s="162">
        <v>121</v>
      </c>
      <c r="BM33" t="s" s="162">
        <v>121</v>
      </c>
      <c r="BN33" t="s" s="162">
        <v>121</v>
      </c>
      <c r="BO33" t="s" s="162">
        <v>121</v>
      </c>
      <c r="BP33" t="s" s="162">
        <v>121</v>
      </c>
      <c r="BQ33" t="s" s="162">
        <v>121</v>
      </c>
      <c r="BR33" t="s" s="162">
        <v>121</v>
      </c>
      <c r="BS33" t="s" s="162">
        <v>121</v>
      </c>
      <c r="BT33" t="s" s="162">
        <v>121</v>
      </c>
      <c r="BU33" t="s" s="162">
        <v>121</v>
      </c>
      <c r="BV33" t="s" s="162">
        <v>121</v>
      </c>
      <c r="BW33" t="s" s="162">
        <v>121</v>
      </c>
      <c r="BX33" t="s" s="162">
        <v>121</v>
      </c>
      <c r="BY33" t="s" s="162">
        <v>121</v>
      </c>
      <c r="BZ33" t="s" s="162">
        <v>121</v>
      </c>
      <c r="CA33" t="s" s="162">
        <v>121</v>
      </c>
      <c r="CB33" t="s" s="162">
        <v>121</v>
      </c>
      <c r="CC33" t="s" s="162">
        <v>121</v>
      </c>
      <c r="CD33" t="s" s="162">
        <v>121</v>
      </c>
      <c r="CE33" t="s" s="162">
        <v>121</v>
      </c>
      <c r="CF33" t="s" s="162">
        <v>121</v>
      </c>
      <c r="CG33" t="s" s="162">
        <v>121</v>
      </c>
      <c r="CH33" t="s" s="162">
        <v>121</v>
      </c>
      <c r="CI33" t="s" s="162">
        <v>121</v>
      </c>
      <c r="CJ33" t="s" s="162">
        <v>121</v>
      </c>
      <c r="CK33" t="s" s="162">
        <v>121</v>
      </c>
      <c r="CL33" t="s" s="162">
        <v>121</v>
      </c>
      <c r="CM33" t="s" s="162">
        <v>121</v>
      </c>
      <c r="CN33" t="s" s="162">
        <v>121</v>
      </c>
      <c r="CO33" t="s" s="162">
        <v>121</v>
      </c>
      <c r="CP33" t="s" s="162">
        <v>121</v>
      </c>
      <c r="CQ33" s="163"/>
      <c r="CR33" s="163"/>
      <c r="CS33" s="163"/>
      <c r="CT33" s="163"/>
      <c r="CU33" s="163"/>
      <c r="CV33" s="163"/>
      <c r="CW33" s="163"/>
      <c r="CX33" s="163"/>
      <c r="CY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DX33" s="163"/>
      <c r="DY33" s="163"/>
      <c r="DZ33" s="163"/>
      <c r="EA33" s="163"/>
      <c r="EB33" s="163"/>
      <c r="EC33" s="163"/>
      <c r="ED33" s="163"/>
      <c r="EE33" s="163"/>
      <c r="EF33" s="163"/>
      <c r="EG33" s="163"/>
      <c r="EH33" s="163"/>
      <c r="EI33" s="163"/>
      <c r="EJ33" s="163"/>
      <c r="EK33" s="163"/>
      <c r="EL33" s="163"/>
      <c r="EM33" s="163"/>
      <c r="EN33" s="163"/>
      <c r="EO33" s="163"/>
      <c r="EP33" s="163"/>
      <c r="EQ33" s="163"/>
      <c r="ER33" s="163"/>
      <c r="ES33" s="163"/>
      <c r="ET33" s="163"/>
      <c r="EU33" s="163"/>
      <c r="EV33" s="163"/>
      <c r="EW33" s="163"/>
      <c r="EX33" s="163"/>
      <c r="EY33" s="163"/>
      <c r="EZ33" s="163"/>
      <c r="FA33" s="163"/>
      <c r="FB33" s="163"/>
      <c r="FC33" s="163"/>
      <c r="FD33" s="163"/>
      <c r="FE33" s="163"/>
      <c r="FF33" s="163"/>
      <c r="FG33" s="163"/>
      <c r="FH33" s="163"/>
      <c r="FI33" s="163"/>
      <c r="FJ33" s="163"/>
      <c r="FK33" s="163"/>
      <c r="FL33" s="163"/>
      <c r="FM33" s="163"/>
      <c r="FN33" s="163"/>
      <c r="FO33" s="163"/>
      <c r="FP33" s="163"/>
      <c r="FQ33" s="163"/>
      <c r="FR33" s="163"/>
      <c r="FS33" s="163"/>
      <c r="FT33" s="163"/>
      <c r="FU33" s="163"/>
      <c r="FV33" s="163"/>
      <c r="FW33" s="163"/>
      <c r="FX33" s="163"/>
      <c r="FY33" s="163"/>
      <c r="FZ33" s="163"/>
      <c r="GA33" s="163"/>
      <c r="GB33" s="163"/>
      <c r="GC33" s="163"/>
      <c r="GD33" s="163"/>
      <c r="GE33" s="163"/>
      <c r="GF33" s="163"/>
      <c r="GG33" s="163"/>
      <c r="GH33" s="163"/>
      <c r="GI33" s="163"/>
      <c r="GJ33" s="163"/>
      <c r="GK33" s="163"/>
      <c r="GL33" s="163"/>
      <c r="GM33" s="163"/>
      <c r="GN33" s="163"/>
      <c r="GO33" s="163"/>
      <c r="GP33" s="163"/>
      <c r="GQ33" s="163"/>
      <c r="GR33" s="163"/>
      <c r="GS33" s="163"/>
      <c r="GT33" s="163"/>
      <c r="GU33" s="163"/>
      <c r="GV33" s="163"/>
      <c r="GW33" s="163"/>
      <c r="GX33" s="163"/>
      <c r="GY33" s="163"/>
      <c r="GZ33" s="163"/>
      <c r="HA33" s="163"/>
      <c r="HB33" s="163"/>
      <c r="HC33" s="163"/>
      <c r="HD33" s="163"/>
      <c r="HE33" s="163"/>
      <c r="HF33" s="163"/>
      <c r="HG33" s="163"/>
      <c r="HH33" s="163"/>
      <c r="HI33" s="163"/>
      <c r="HJ33" s="163"/>
      <c r="HK33" s="163"/>
      <c r="HL33" s="163"/>
      <c r="HM33" s="163"/>
      <c r="HN33" s="163"/>
      <c r="HO33" s="163"/>
      <c r="HP33" s="163"/>
      <c r="HQ33" s="163"/>
      <c r="HR33" s="163"/>
      <c r="HS33" s="163"/>
      <c r="HT33" s="163"/>
      <c r="HU33" s="163"/>
      <c r="HV33" s="163"/>
      <c r="HW33" s="163"/>
      <c r="HX33" s="163"/>
      <c r="HY33" s="163"/>
      <c r="HZ33" s="163"/>
      <c r="IA33" s="163"/>
      <c r="IB33" s="163"/>
      <c r="IC33" s="163"/>
      <c r="ID33" s="163"/>
      <c r="IE33" s="163"/>
      <c r="IF33" s="163"/>
      <c r="IG33" s="163"/>
      <c r="IH33" s="163"/>
      <c r="II33" s="163"/>
      <c r="IJ33" s="163"/>
      <c r="IK33" s="163"/>
      <c r="IL33" s="163"/>
      <c r="IM33" s="163"/>
      <c r="IN33" s="163"/>
      <c r="IO33" s="163"/>
      <c r="IP33" s="163"/>
      <c r="IQ33" s="163"/>
      <c r="IR33" s="163"/>
      <c r="IS33" s="163"/>
      <c r="IT33" s="163"/>
      <c r="IU33" s="164"/>
    </row>
    <row r="34" s="141" customFormat="1" ht="15.2" customHeight="1">
      <c r="B34" t="s" s="153">
        <f>IF(INDEX(C34:AH34,1,'Tarifas Eléctricas'!$E$38)=0," ",INDEX(C34:AH34,1,'Tarifas Eléctricas'!$E$38))</f>
        <v>570</v>
      </c>
      <c r="C34" s="157"/>
      <c r="D34" s="157"/>
      <c r="E34" s="157"/>
      <c r="F34" s="157"/>
      <c r="G34" t="s" s="154">
        <v>874</v>
      </c>
      <c r="H34" s="157"/>
      <c r="I34" t="s" s="154">
        <v>875</v>
      </c>
      <c r="J34" t="s" s="154">
        <v>876</v>
      </c>
      <c r="K34" t="s" s="154">
        <v>877</v>
      </c>
      <c r="L34" s="157"/>
      <c r="M34" t="s" s="154">
        <v>878</v>
      </c>
      <c r="N34" t="s" s="154">
        <v>879</v>
      </c>
      <c r="O34" t="s" s="154">
        <v>880</v>
      </c>
      <c r="P34" t="s" s="154">
        <v>881</v>
      </c>
      <c r="Q34" t="s" s="154">
        <v>882</v>
      </c>
      <c r="R34" t="s" s="154">
        <v>883</v>
      </c>
      <c r="S34" t="s" s="154">
        <v>884</v>
      </c>
      <c r="T34" s="157"/>
      <c r="U34" t="s" s="154">
        <v>885</v>
      </c>
      <c r="V34" t="s" s="154">
        <v>886</v>
      </c>
      <c r="W34" t="s" s="154">
        <v>887</v>
      </c>
      <c r="X34" s="157"/>
      <c r="Y34" s="157"/>
      <c r="Z34" t="s" s="154">
        <v>888</v>
      </c>
      <c r="AA34" s="157"/>
      <c r="AB34" t="s" s="154">
        <v>889</v>
      </c>
      <c r="AC34" s="157"/>
      <c r="AD34" t="s" s="154">
        <v>890</v>
      </c>
      <c r="AE34" t="s" s="154">
        <v>891</v>
      </c>
      <c r="AF34" t="s" s="154">
        <v>892</v>
      </c>
      <c r="AG34" t="s" s="154">
        <v>893</v>
      </c>
      <c r="AH34" t="s" s="154">
        <v>617</v>
      </c>
      <c r="AK34" s="165"/>
    </row>
    <row r="35" s="141" customFormat="1" ht="15.2" customHeight="1">
      <c r="B35" t="s" s="153">
        <f>IF(INDEX(C35:AH35,1,'Tarifas Eléctricas'!$E$38)=0," ",INDEX(C35:AH35,1,'Tarifas Eléctricas'!$E$38))</f>
        <v>570</v>
      </c>
      <c r="C35" s="157"/>
      <c r="D35" s="157"/>
      <c r="E35" s="157"/>
      <c r="F35" s="157"/>
      <c r="G35" t="s" s="154">
        <v>894</v>
      </c>
      <c r="H35" s="157"/>
      <c r="I35" t="s" s="154">
        <v>895</v>
      </c>
      <c r="J35" t="s" s="154">
        <v>896</v>
      </c>
      <c r="K35" t="s" s="154">
        <v>897</v>
      </c>
      <c r="L35" s="157"/>
      <c r="M35" t="s" s="154">
        <v>898</v>
      </c>
      <c r="N35" t="s" s="154">
        <v>899</v>
      </c>
      <c r="O35" t="s" s="154">
        <v>900</v>
      </c>
      <c r="P35" t="s" s="154">
        <v>901</v>
      </c>
      <c r="Q35" t="s" s="154">
        <v>902</v>
      </c>
      <c r="R35" t="s" s="154">
        <v>903</v>
      </c>
      <c r="S35" t="s" s="154">
        <v>904</v>
      </c>
      <c r="T35" s="157"/>
      <c r="U35" t="s" s="154">
        <v>905</v>
      </c>
      <c r="V35" t="s" s="154">
        <v>906</v>
      </c>
      <c r="W35" t="s" s="154">
        <v>907</v>
      </c>
      <c r="X35" s="157"/>
      <c r="Y35" s="157"/>
      <c r="Z35" t="s" s="154">
        <v>908</v>
      </c>
      <c r="AA35" s="157"/>
      <c r="AB35" t="s" s="154">
        <v>909</v>
      </c>
      <c r="AC35" s="157"/>
      <c r="AD35" t="s" s="154">
        <v>910</v>
      </c>
      <c r="AE35" t="s" s="154">
        <v>911</v>
      </c>
      <c r="AF35" t="s" s="154">
        <v>912</v>
      </c>
      <c r="AG35" t="s" s="154">
        <v>913</v>
      </c>
      <c r="AH35" t="s" s="154">
        <v>914</v>
      </c>
      <c r="AJ35" s="166">
        <f>'Tarifas Eléctricas'!E38</f>
        <v>10</v>
      </c>
      <c r="AK35" s="167"/>
    </row>
    <row r="36" s="141" customFormat="1" ht="15.2" customHeight="1">
      <c r="B36" t="s" s="153">
        <f>IF(INDEX(C36:AH36,1,'Tarifas Eléctricas'!$E$38)=0," ",INDEX(C36:AH36,1,'Tarifas Eléctricas'!$E$38))</f>
        <v>570</v>
      </c>
      <c r="C36" s="157"/>
      <c r="D36" s="157"/>
      <c r="E36" s="157"/>
      <c r="F36" s="157"/>
      <c r="G36" t="s" s="154">
        <v>915</v>
      </c>
      <c r="H36" s="157"/>
      <c r="I36" t="s" s="154">
        <v>916</v>
      </c>
      <c r="J36" t="s" s="154">
        <v>917</v>
      </c>
      <c r="K36" t="s" s="154">
        <v>918</v>
      </c>
      <c r="L36" s="157"/>
      <c r="M36" t="s" s="154">
        <v>867</v>
      </c>
      <c r="N36" t="s" s="154">
        <v>919</v>
      </c>
      <c r="O36" t="s" s="154">
        <v>920</v>
      </c>
      <c r="P36" t="s" s="154">
        <v>921</v>
      </c>
      <c r="Q36" t="s" s="154">
        <v>922</v>
      </c>
      <c r="R36" t="s" s="154">
        <v>398</v>
      </c>
      <c r="S36" s="157"/>
      <c r="T36" s="157"/>
      <c r="U36" t="s" s="154">
        <v>923</v>
      </c>
      <c r="V36" t="s" s="154">
        <v>924</v>
      </c>
      <c r="W36" t="s" s="154">
        <v>925</v>
      </c>
      <c r="X36" s="157"/>
      <c r="Y36" s="157"/>
      <c r="Z36" t="s" s="154">
        <v>926</v>
      </c>
      <c r="AA36" s="157"/>
      <c r="AB36" t="s" s="154">
        <v>927</v>
      </c>
      <c r="AC36" s="157"/>
      <c r="AD36" t="s" s="154">
        <v>928</v>
      </c>
      <c r="AE36" t="s" s="154">
        <v>929</v>
      </c>
      <c r="AF36" t="s" s="154">
        <v>930</v>
      </c>
      <c r="AG36" t="s" s="154">
        <v>931</v>
      </c>
      <c r="AH36" t="s" s="154">
        <v>932</v>
      </c>
      <c r="AJ36" s="168">
        <f>'Tarifas Eléctricas'!E40</f>
        <v>1</v>
      </c>
      <c r="AK36" s="169"/>
    </row>
    <row r="37" s="141" customFormat="1" ht="15.2" customHeight="1">
      <c r="B37" t="s" s="153">
        <f>IF(INDEX(C37:AH37,1,'Tarifas Eléctricas'!$E$38)=0," ",INDEX(C37:AH37,1,'Tarifas Eléctricas'!$E$38))</f>
        <v>570</v>
      </c>
      <c r="C37" s="157"/>
      <c r="D37" s="157"/>
      <c r="E37" s="157"/>
      <c r="F37" s="157"/>
      <c r="G37" t="s" s="154">
        <v>933</v>
      </c>
      <c r="H37" s="157"/>
      <c r="I37" t="s" s="154">
        <v>934</v>
      </c>
      <c r="J37" t="s" s="154">
        <v>935</v>
      </c>
      <c r="K37" t="s" s="154">
        <v>936</v>
      </c>
      <c r="L37" s="157"/>
      <c r="M37" t="s" s="154">
        <v>937</v>
      </c>
      <c r="N37" t="s" s="154">
        <v>938</v>
      </c>
      <c r="O37" t="s" s="154">
        <v>939</v>
      </c>
      <c r="P37" t="s" s="154">
        <v>940</v>
      </c>
      <c r="Q37" t="s" s="154">
        <v>941</v>
      </c>
      <c r="R37" t="s" s="154">
        <v>942</v>
      </c>
      <c r="S37" s="157"/>
      <c r="T37" s="157"/>
      <c r="U37" t="s" s="154">
        <v>794</v>
      </c>
      <c r="V37" t="s" s="154">
        <v>943</v>
      </c>
      <c r="W37" t="s" s="154">
        <v>511</v>
      </c>
      <c r="X37" s="157"/>
      <c r="Y37" s="157"/>
      <c r="Z37" t="s" s="154">
        <v>944</v>
      </c>
      <c r="AA37" s="157"/>
      <c r="AB37" t="s" s="154">
        <v>945</v>
      </c>
      <c r="AC37" s="157"/>
      <c r="AD37" t="s" s="154">
        <v>946</v>
      </c>
      <c r="AE37" t="s" s="154">
        <v>947</v>
      </c>
      <c r="AF37" t="s" s="154">
        <v>948</v>
      </c>
      <c r="AG37" t="s" s="154">
        <v>949</v>
      </c>
      <c r="AH37" t="s" s="154">
        <v>950</v>
      </c>
      <c r="AJ37" t="s" s="170">
        <v>121</v>
      </c>
      <c r="AK37" t="s" s="170">
        <v>951</v>
      </c>
      <c r="AL37" t="s" s="171">
        <v>952</v>
      </c>
      <c r="AM37" s="172">
        <f>IF(AL37="Enero",1,IF(AL37="Febrero",2,IF(AL37="Marzo",3,IF(AL37="Abril",4,IF(AL37="Mayo",5,IF(AL37="Junio",6,IF(AL37="Julio",7,IF(AL37="Agosto",8,IF(AL37="Septiembre",9,IF(AL37="Octubre",10,IF(AL37="Noviembre",11,12)))))))))))</f>
        <v>12</v>
      </c>
    </row>
    <row r="38" s="141" customFormat="1" ht="15.2" customHeight="1">
      <c r="B38" t="s" s="153">
        <f>IF(INDEX(C38:AH38,1,'Tarifas Eléctricas'!$E$38)=0," ",INDEX(C38:AH38,1,'Tarifas Eléctricas'!$E$38))</f>
        <v>570</v>
      </c>
      <c r="C38" s="157"/>
      <c r="D38" s="157"/>
      <c r="E38" s="157"/>
      <c r="F38" s="157"/>
      <c r="G38" t="s" s="154">
        <v>953</v>
      </c>
      <c r="H38" s="157"/>
      <c r="I38" t="s" s="154">
        <v>954</v>
      </c>
      <c r="J38" t="s" s="154">
        <v>496</v>
      </c>
      <c r="K38" t="s" s="154">
        <v>955</v>
      </c>
      <c r="L38" s="157"/>
      <c r="M38" t="s" s="154">
        <v>956</v>
      </c>
      <c r="N38" t="s" s="154">
        <v>957</v>
      </c>
      <c r="O38" t="s" s="154">
        <v>958</v>
      </c>
      <c r="P38" t="s" s="154">
        <v>959</v>
      </c>
      <c r="Q38" t="s" s="154">
        <v>960</v>
      </c>
      <c r="R38" t="s" s="154">
        <v>961</v>
      </c>
      <c r="S38" s="157"/>
      <c r="T38" s="157"/>
      <c r="U38" t="s" s="154">
        <v>962</v>
      </c>
      <c r="V38" t="s" s="154">
        <v>963</v>
      </c>
      <c r="W38" t="s" s="154">
        <v>964</v>
      </c>
      <c r="X38" s="157"/>
      <c r="Y38" s="157"/>
      <c r="Z38" t="s" s="154">
        <v>965</v>
      </c>
      <c r="AA38" s="157"/>
      <c r="AB38" t="s" s="154">
        <v>966</v>
      </c>
      <c r="AC38" s="157"/>
      <c r="AD38" t="s" s="154">
        <v>967</v>
      </c>
      <c r="AE38" t="s" s="154">
        <v>968</v>
      </c>
      <c r="AF38" t="s" s="154">
        <v>969</v>
      </c>
      <c r="AG38" t="s" s="154">
        <v>970</v>
      </c>
      <c r="AH38" t="s" s="154">
        <v>971</v>
      </c>
      <c r="AJ38" s="173">
        <f>LOOKUP(AJ37,'||'!S199:S206,'||'!R199:R206)</f>
        <v>1</v>
      </c>
      <c r="AK38" s="174"/>
    </row>
    <row r="39" s="141" customFormat="1" ht="15.2" customHeight="1">
      <c r="B39" t="s" s="153">
        <f>IF(INDEX(C39:AH39,1,'Tarifas Eléctricas'!$E$38)=0," ",INDEX(C39:AH39,1,'Tarifas Eléctricas'!$E$38))</f>
        <v>570</v>
      </c>
      <c r="C39" s="157"/>
      <c r="D39" s="157"/>
      <c r="E39" s="157"/>
      <c r="F39" s="157"/>
      <c r="G39" t="s" s="154">
        <v>972</v>
      </c>
      <c r="H39" s="157"/>
      <c r="I39" t="s" s="154">
        <v>973</v>
      </c>
      <c r="J39" t="s" s="154">
        <v>520</v>
      </c>
      <c r="K39" t="s" s="154">
        <v>974</v>
      </c>
      <c r="L39" s="157"/>
      <c r="M39" t="s" s="154">
        <v>975</v>
      </c>
      <c r="N39" t="s" s="154">
        <v>976</v>
      </c>
      <c r="O39" t="s" s="154">
        <v>977</v>
      </c>
      <c r="P39" t="s" s="154">
        <v>978</v>
      </c>
      <c r="Q39" t="s" s="154">
        <v>979</v>
      </c>
      <c r="R39" t="s" s="154">
        <v>980</v>
      </c>
      <c r="S39" s="157"/>
      <c r="T39" s="157"/>
      <c r="U39" t="s" s="154">
        <v>981</v>
      </c>
      <c r="V39" t="s" s="154">
        <v>982</v>
      </c>
      <c r="W39" t="s" s="154">
        <v>704</v>
      </c>
      <c r="X39" s="157"/>
      <c r="Y39" s="157"/>
      <c r="Z39" t="s" s="154">
        <v>983</v>
      </c>
      <c r="AA39" s="157"/>
      <c r="AB39" t="s" s="154">
        <v>984</v>
      </c>
      <c r="AC39" s="157"/>
      <c r="AD39" t="s" s="154">
        <v>985</v>
      </c>
      <c r="AE39" t="s" s="154">
        <v>986</v>
      </c>
      <c r="AF39" t="s" s="154">
        <v>987</v>
      </c>
      <c r="AG39" t="s" s="154">
        <v>988</v>
      </c>
      <c r="AH39" t="s" s="154">
        <v>989</v>
      </c>
    </row>
    <row r="40" s="141" customFormat="1" ht="15.2" customHeight="1">
      <c r="B40" t="s" s="153">
        <f>IF(INDEX(C40:AH40,1,'Tarifas Eléctricas'!$E$38)=0," ",INDEX(C40:AH40,1,'Tarifas Eléctricas'!$E$38))</f>
        <v>570</v>
      </c>
      <c r="C40" s="157"/>
      <c r="D40" s="157"/>
      <c r="E40" s="157"/>
      <c r="F40" s="157"/>
      <c r="G40" t="s" s="154">
        <v>990</v>
      </c>
      <c r="H40" s="157"/>
      <c r="I40" t="s" s="154">
        <v>991</v>
      </c>
      <c r="J40" t="s" s="154">
        <v>992</v>
      </c>
      <c r="K40" t="s" s="154">
        <v>993</v>
      </c>
      <c r="L40" s="157"/>
      <c r="M40" t="s" s="154">
        <v>994</v>
      </c>
      <c r="N40" t="s" s="154">
        <v>995</v>
      </c>
      <c r="O40" t="s" s="154">
        <v>996</v>
      </c>
      <c r="P40" t="s" s="154">
        <v>997</v>
      </c>
      <c r="Q40" t="s" s="154">
        <v>998</v>
      </c>
      <c r="R40" t="s" s="154">
        <v>999</v>
      </c>
      <c r="S40" s="157"/>
      <c r="T40" s="157"/>
      <c r="U40" t="s" s="154">
        <v>1000</v>
      </c>
      <c r="V40" t="s" s="154">
        <v>1001</v>
      </c>
      <c r="W40" t="s" s="154">
        <v>1002</v>
      </c>
      <c r="X40" s="157"/>
      <c r="Y40" s="157"/>
      <c r="Z40" t="s" s="154">
        <v>1003</v>
      </c>
      <c r="AA40" s="157"/>
      <c r="AB40" t="s" s="154">
        <v>693</v>
      </c>
      <c r="AC40" s="157"/>
      <c r="AD40" t="s" s="154">
        <v>1004</v>
      </c>
      <c r="AE40" t="s" s="154">
        <v>1005</v>
      </c>
      <c r="AF40" t="s" s="154">
        <v>846</v>
      </c>
      <c r="AG40" t="s" s="154">
        <v>1006</v>
      </c>
      <c r="AH40" t="s" s="154">
        <v>1007</v>
      </c>
      <c r="AJ40" t="s" s="149">
        <f>AJ2</f>
        <v>1008</v>
      </c>
      <c r="AK40" t="s" s="175">
        <v>1009</v>
      </c>
      <c r="AL40" t="s" s="175">
        <v>1009</v>
      </c>
      <c r="AM40" t="s" s="175">
        <v>1009</v>
      </c>
      <c r="AN40" t="s" s="175">
        <v>1009</v>
      </c>
      <c r="AO40" t="s" s="175">
        <v>1009</v>
      </c>
      <c r="AP40" t="s" s="175">
        <v>1009</v>
      </c>
      <c r="AQ40" t="s" s="175">
        <v>1009</v>
      </c>
      <c r="AR40" t="s" s="175">
        <v>1009</v>
      </c>
      <c r="AS40" t="s" s="175">
        <v>1009</v>
      </c>
      <c r="AT40" t="s" s="175">
        <v>1009</v>
      </c>
      <c r="AU40" t="s" s="175">
        <v>1009</v>
      </c>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c r="CS40" s="176"/>
      <c r="CT40" s="176"/>
      <c r="CU40" s="176"/>
      <c r="CV40" s="176"/>
      <c r="CW40" s="176"/>
      <c r="CX40" s="176"/>
      <c r="CY40" s="176"/>
      <c r="CZ40" s="176"/>
      <c r="DA40" s="176"/>
      <c r="DB40" s="176"/>
      <c r="DC40" s="176"/>
      <c r="DD40" s="176"/>
      <c r="DE40" s="176"/>
      <c r="DF40" s="176"/>
      <c r="DG40" s="176"/>
      <c r="DH40" s="176"/>
      <c r="DI40" s="176"/>
      <c r="DJ40" s="176"/>
      <c r="DK40" s="176"/>
      <c r="DL40" s="176"/>
      <c r="DM40" s="176"/>
      <c r="DN40" s="176"/>
      <c r="DO40" s="176"/>
      <c r="DP40" s="176"/>
      <c r="DQ40" s="176"/>
      <c r="DR40" s="176"/>
      <c r="DS40" s="176"/>
      <c r="DT40" s="176"/>
      <c r="DU40" s="176"/>
      <c r="DV40" s="176"/>
      <c r="DW40" s="176"/>
      <c r="DX40" s="176"/>
      <c r="DY40" s="176"/>
      <c r="DZ40" s="176"/>
      <c r="EA40" s="176"/>
      <c r="EB40" s="176"/>
      <c r="EC40" s="176"/>
      <c r="ED40" s="176"/>
      <c r="EE40" s="176"/>
      <c r="EF40" s="176"/>
      <c r="EG40" s="176"/>
      <c r="EH40" s="176"/>
      <c r="EI40" s="176"/>
      <c r="EJ40" s="176"/>
      <c r="EK40" s="176"/>
      <c r="EL40" s="176"/>
      <c r="EM40" s="176"/>
      <c r="EN40" s="176"/>
      <c r="EO40" s="176"/>
      <c r="EP40" s="176"/>
      <c r="EQ40" s="176"/>
      <c r="ER40" s="176"/>
      <c r="ES40" s="176"/>
      <c r="ET40" s="176"/>
      <c r="EU40" s="176"/>
      <c r="EV40" s="176"/>
      <c r="EW40" s="176"/>
      <c r="EX40" s="176"/>
      <c r="EY40" s="176"/>
      <c r="EZ40" s="176"/>
      <c r="FA40" s="176"/>
      <c r="FB40" s="176"/>
      <c r="FC40" s="176"/>
      <c r="FD40" s="176"/>
      <c r="FE40" s="176"/>
      <c r="FF40" s="176"/>
      <c r="FG40" s="176"/>
      <c r="FH40" s="176"/>
      <c r="FI40" s="176"/>
      <c r="FJ40" s="176"/>
      <c r="FK40" s="176"/>
      <c r="FL40" s="176"/>
      <c r="FM40" s="176"/>
      <c r="FN40" s="176"/>
      <c r="FO40" s="176"/>
      <c r="FP40" s="176"/>
      <c r="FQ40" s="176"/>
      <c r="FR40" s="176"/>
      <c r="FS40" s="176"/>
      <c r="FT40" s="176"/>
      <c r="FU40" s="176"/>
      <c r="FV40" s="176"/>
      <c r="FW40" s="176"/>
      <c r="FX40" s="176"/>
      <c r="FY40" s="176"/>
      <c r="FZ40" s="176"/>
      <c r="GA40" s="176"/>
      <c r="GB40" s="176"/>
      <c r="GC40" s="176"/>
      <c r="GD40" s="176"/>
      <c r="GE40" s="176"/>
      <c r="GF40" s="176"/>
      <c r="GG40" s="176"/>
      <c r="GH40" s="176"/>
      <c r="GI40" s="176"/>
      <c r="GJ40" s="176"/>
      <c r="GK40" s="176"/>
      <c r="GL40" s="176"/>
      <c r="GM40" s="176"/>
      <c r="GN40" s="176"/>
      <c r="GO40" s="176"/>
      <c r="GP40" s="176"/>
      <c r="GQ40" s="176"/>
      <c r="GR40" s="176"/>
      <c r="GS40" s="176"/>
      <c r="GT40" s="176"/>
      <c r="GU40" s="176"/>
      <c r="GV40" s="176"/>
      <c r="GW40" s="176"/>
      <c r="GX40" s="176"/>
      <c r="GY40" s="176"/>
      <c r="GZ40" s="176"/>
      <c r="HA40" s="176"/>
      <c r="HB40" s="176"/>
      <c r="HC40" s="176"/>
      <c r="HD40" s="176"/>
      <c r="HE40" s="176"/>
      <c r="HF40" s="176"/>
      <c r="HG40" s="176"/>
      <c r="HH40" s="176"/>
      <c r="HI40" s="176"/>
      <c r="HJ40" s="176"/>
      <c r="HK40" s="176"/>
      <c r="HL40" s="176"/>
      <c r="HM40" s="176"/>
      <c r="HN40" s="176"/>
      <c r="HO40" s="176"/>
      <c r="HP40" s="176"/>
      <c r="HQ40" s="176"/>
      <c r="HR40" s="176"/>
      <c r="HS40" s="176"/>
      <c r="HT40" s="176"/>
      <c r="HU40" s="176"/>
      <c r="HV40" s="176"/>
      <c r="HW40" s="176"/>
      <c r="HX40" s="176"/>
      <c r="HY40" s="176"/>
      <c r="HZ40" s="176"/>
      <c r="IA40" s="176"/>
      <c r="IB40" s="176"/>
      <c r="IC40" s="176"/>
      <c r="ID40" s="176"/>
      <c r="IE40" s="176"/>
      <c r="IF40" s="176"/>
      <c r="IG40" s="176"/>
      <c r="IH40" s="176"/>
      <c r="II40" s="176"/>
      <c r="IJ40" s="176"/>
      <c r="IK40" s="176"/>
      <c r="IL40" s="176"/>
      <c r="IM40" s="176"/>
      <c r="IN40" s="176"/>
      <c r="IO40" s="176"/>
      <c r="IP40" s="176"/>
      <c r="IQ40" s="176"/>
      <c r="IR40" s="176"/>
      <c r="IS40" s="176"/>
      <c r="IT40" s="176"/>
      <c r="IU40" s="177"/>
    </row>
    <row r="41" s="141" customFormat="1" ht="15.2" customHeight="1">
      <c r="B41" t="s" s="153">
        <f>IF(INDEX(C41:AH41,1,'Tarifas Eléctricas'!$E$38)=0," ",INDEX(C41:AH41,1,'Tarifas Eléctricas'!$E$38))</f>
        <v>570</v>
      </c>
      <c r="C41" s="157"/>
      <c r="D41" s="157"/>
      <c r="E41" s="157"/>
      <c r="F41" s="157"/>
      <c r="G41" s="157"/>
      <c r="H41" s="157"/>
      <c r="I41" t="s" s="154">
        <v>1010</v>
      </c>
      <c r="J41" t="s" s="154">
        <v>1011</v>
      </c>
      <c r="K41" t="s" s="154">
        <v>1012</v>
      </c>
      <c r="L41" s="157"/>
      <c r="M41" t="s" s="154">
        <v>1013</v>
      </c>
      <c r="N41" t="s" s="154">
        <v>1014</v>
      </c>
      <c r="O41" t="s" s="154">
        <v>1015</v>
      </c>
      <c r="P41" t="s" s="154">
        <v>1016</v>
      </c>
      <c r="Q41" t="s" s="154">
        <v>1017</v>
      </c>
      <c r="R41" t="s" s="154">
        <v>1018</v>
      </c>
      <c r="S41" s="157"/>
      <c r="T41" s="157"/>
      <c r="U41" t="s" s="154">
        <v>1019</v>
      </c>
      <c r="V41" t="s" s="154">
        <v>1020</v>
      </c>
      <c r="W41" t="s" s="154">
        <v>1021</v>
      </c>
      <c r="X41" s="157"/>
      <c r="Y41" s="157"/>
      <c r="Z41" t="s" s="154">
        <v>1022</v>
      </c>
      <c r="AA41" s="157"/>
      <c r="AB41" t="s" s="154">
        <v>1023</v>
      </c>
      <c r="AC41" s="157"/>
      <c r="AD41" t="s" s="154">
        <v>1024</v>
      </c>
      <c r="AE41" t="s" s="154">
        <v>1025</v>
      </c>
      <c r="AF41" t="s" s="154">
        <v>1026</v>
      </c>
      <c r="AG41" t="s" s="154">
        <v>1027</v>
      </c>
      <c r="AH41" t="s" s="154">
        <v>1028</v>
      </c>
      <c r="AJ41" t="s" s="155">
        <f>AJ3</f>
        <v>1029</v>
      </c>
      <c r="AK41" t="s" s="150">
        <v>1030</v>
      </c>
      <c r="AL41" t="s" s="150">
        <v>1030</v>
      </c>
      <c r="AM41" t="s" s="150">
        <v>1030</v>
      </c>
      <c r="AN41" t="s" s="150">
        <v>1030</v>
      </c>
      <c r="AO41" t="s" s="150">
        <v>1030</v>
      </c>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1"/>
      <c r="BP41" s="151"/>
      <c r="BQ41" s="151"/>
      <c r="BR41" s="151"/>
      <c r="BS41" s="151"/>
      <c r="BT41" s="151"/>
      <c r="BU41" s="151"/>
      <c r="BV41" s="151"/>
      <c r="BW41" s="151"/>
      <c r="BX41" s="151"/>
      <c r="BY41" s="151"/>
      <c r="BZ41" s="151"/>
      <c r="CA41" s="151"/>
      <c r="CB41" s="151"/>
      <c r="CC41" s="151"/>
      <c r="CD41" s="151"/>
      <c r="CE41" s="151"/>
      <c r="CF41" s="151"/>
      <c r="CG41" s="151"/>
      <c r="CH41" s="151"/>
      <c r="CI41" s="151"/>
      <c r="CJ41" s="151"/>
      <c r="CK41" s="151"/>
      <c r="CL41" s="151"/>
      <c r="CM41" s="151"/>
      <c r="CN41" s="151"/>
      <c r="CO41" s="151"/>
      <c r="CP41" s="151"/>
      <c r="CQ41" s="151"/>
      <c r="CR41" s="151"/>
      <c r="CS41" s="151"/>
      <c r="CT41" s="151"/>
      <c r="CU41" s="151"/>
      <c r="CV41" s="151"/>
      <c r="CW41" s="151"/>
      <c r="CX41" s="151"/>
      <c r="CY41" s="151"/>
      <c r="CZ41" s="151"/>
      <c r="DA41" s="151"/>
      <c r="DB41" s="151"/>
      <c r="DC41" s="151"/>
      <c r="DD41" s="151"/>
      <c r="DE41" s="151"/>
      <c r="DF41" s="151"/>
      <c r="DG41" s="151"/>
      <c r="DH41" s="151"/>
      <c r="DI41" s="151"/>
      <c r="DJ41" s="151"/>
      <c r="DK41" s="151"/>
      <c r="DL41" s="151"/>
      <c r="DM41" s="151"/>
      <c r="DN41" s="151"/>
      <c r="DO41" s="151"/>
      <c r="DP41" s="151"/>
      <c r="DQ41" s="151"/>
      <c r="DR41" s="151"/>
      <c r="DS41" s="151"/>
      <c r="DT41" s="151"/>
      <c r="DU41" s="151"/>
      <c r="DV41" s="151"/>
      <c r="DW41" s="151"/>
      <c r="DX41" s="151"/>
      <c r="DY41" s="151"/>
      <c r="DZ41" s="151"/>
      <c r="EA41" s="151"/>
      <c r="EB41" s="151"/>
      <c r="EC41" s="151"/>
      <c r="ED41" s="151"/>
      <c r="EE41" s="151"/>
      <c r="EF41" s="151"/>
      <c r="EG41" s="151"/>
      <c r="EH41" s="151"/>
      <c r="EI41" s="151"/>
      <c r="EJ41" s="151"/>
      <c r="EK41" s="151"/>
      <c r="EL41" s="151"/>
      <c r="EM41" s="151"/>
      <c r="EN41" s="151"/>
      <c r="EO41" s="151"/>
      <c r="EP41" s="151"/>
      <c r="EQ41" s="151"/>
      <c r="ER41" s="151"/>
      <c r="ES41" s="151"/>
      <c r="ET41" s="151"/>
      <c r="EU41" s="151"/>
      <c r="EV41" s="151"/>
      <c r="EW41" s="151"/>
      <c r="EX41" s="151"/>
      <c r="EY41" s="151"/>
      <c r="EZ41" s="151"/>
      <c r="FA41" s="151"/>
      <c r="FB41" s="151"/>
      <c r="FC41" s="151"/>
      <c r="FD41" s="151"/>
      <c r="FE41" s="151"/>
      <c r="FF41" s="151"/>
      <c r="FG41" s="151"/>
      <c r="FH41" s="151"/>
      <c r="FI41" s="151"/>
      <c r="FJ41" s="151"/>
      <c r="FK41" s="151"/>
      <c r="FL41" s="151"/>
      <c r="FM41" s="151"/>
      <c r="FN41" s="151"/>
      <c r="FO41" s="151"/>
      <c r="FP41" s="151"/>
      <c r="FQ41" s="151"/>
      <c r="FR41" s="151"/>
      <c r="FS41" s="151"/>
      <c r="FT41" s="151"/>
      <c r="FU41" s="151"/>
      <c r="FV41" s="151"/>
      <c r="FW41" s="151"/>
      <c r="FX41" s="151"/>
      <c r="FY41" s="151"/>
      <c r="FZ41" s="151"/>
      <c r="GA41" s="151"/>
      <c r="GB41" s="151"/>
      <c r="GC41" s="151"/>
      <c r="GD41" s="151"/>
      <c r="GE41" s="151"/>
      <c r="GF41" s="151"/>
      <c r="GG41" s="151"/>
      <c r="GH41" s="151"/>
      <c r="GI41" s="151"/>
      <c r="GJ41" s="151"/>
      <c r="GK41" s="151"/>
      <c r="GL41" s="151"/>
      <c r="GM41" s="151"/>
      <c r="GN41" s="151"/>
      <c r="GO41" s="151"/>
      <c r="GP41" s="151"/>
      <c r="GQ41" s="151"/>
      <c r="GR41" s="151"/>
      <c r="GS41" s="151"/>
      <c r="GT41" s="151"/>
      <c r="GU41" s="151"/>
      <c r="GV41" s="151"/>
      <c r="GW41" s="151"/>
      <c r="GX41" s="151"/>
      <c r="GY41" s="151"/>
      <c r="GZ41" s="151"/>
      <c r="HA41" s="151"/>
      <c r="HB41" s="151"/>
      <c r="HC41" s="151"/>
      <c r="HD41" s="151"/>
      <c r="HE41" s="151"/>
      <c r="HF41" s="151"/>
      <c r="HG41" s="151"/>
      <c r="HH41" s="151"/>
      <c r="HI41" s="151"/>
      <c r="HJ41" s="151"/>
      <c r="HK41" s="151"/>
      <c r="HL41" s="151"/>
      <c r="HM41" s="151"/>
      <c r="HN41" s="151"/>
      <c r="HO41" s="151"/>
      <c r="HP41" s="151"/>
      <c r="HQ41" s="151"/>
      <c r="HR41" s="151"/>
      <c r="HS41" s="151"/>
      <c r="HT41" s="151"/>
      <c r="HU41" s="151"/>
      <c r="HV41" s="151"/>
      <c r="HW41" s="151"/>
      <c r="HX41" s="151"/>
      <c r="HY41" s="151"/>
      <c r="HZ41" s="151"/>
      <c r="IA41" s="151"/>
      <c r="IB41" s="151"/>
      <c r="IC41" s="151"/>
      <c r="ID41" s="151"/>
      <c r="IE41" s="151"/>
      <c r="IF41" s="151"/>
      <c r="IG41" s="151"/>
      <c r="IH41" s="151"/>
      <c r="II41" s="151"/>
      <c r="IJ41" s="151"/>
      <c r="IK41" s="151"/>
      <c r="IL41" s="151"/>
      <c r="IM41" s="151"/>
      <c r="IN41" s="151"/>
      <c r="IO41" s="151"/>
      <c r="IP41" s="151"/>
      <c r="IQ41" s="151"/>
      <c r="IR41" s="151"/>
      <c r="IS41" s="151"/>
      <c r="IT41" s="151"/>
      <c r="IU41" s="152"/>
    </row>
    <row r="42" s="141" customFormat="1" ht="15.2" customHeight="1">
      <c r="B42" t="s" s="153">
        <f>IF(INDEX(C42:AH42,1,'Tarifas Eléctricas'!$E$38)=0," ",INDEX(C42:AH42,1,'Tarifas Eléctricas'!$E$38))</f>
        <v>570</v>
      </c>
      <c r="C42" s="157"/>
      <c r="D42" s="157"/>
      <c r="E42" s="157"/>
      <c r="F42" s="157"/>
      <c r="G42" s="157"/>
      <c r="H42" s="157"/>
      <c r="I42" t="s" s="154">
        <v>1031</v>
      </c>
      <c r="J42" t="s" s="154">
        <v>1032</v>
      </c>
      <c r="K42" s="157"/>
      <c r="L42" s="157"/>
      <c r="M42" t="s" s="154">
        <v>1033</v>
      </c>
      <c r="N42" t="s" s="154">
        <v>1034</v>
      </c>
      <c r="O42" t="s" s="154">
        <v>1035</v>
      </c>
      <c r="P42" t="s" s="154">
        <v>1036</v>
      </c>
      <c r="Q42" t="s" s="154">
        <v>1037</v>
      </c>
      <c r="R42" t="s" s="154">
        <v>1038</v>
      </c>
      <c r="S42" s="157"/>
      <c r="T42" s="157"/>
      <c r="U42" t="s" s="154">
        <v>1039</v>
      </c>
      <c r="V42" t="s" s="154">
        <v>1040</v>
      </c>
      <c r="W42" t="s" s="154">
        <v>1041</v>
      </c>
      <c r="X42" s="157"/>
      <c r="Y42" s="157"/>
      <c r="Z42" t="s" s="154">
        <v>1042</v>
      </c>
      <c r="AA42" s="157"/>
      <c r="AB42" t="s" s="154">
        <v>1043</v>
      </c>
      <c r="AC42" s="157"/>
      <c r="AD42" t="s" s="154">
        <v>1044</v>
      </c>
      <c r="AE42" t="s" s="154">
        <v>1045</v>
      </c>
      <c r="AF42" t="s" s="154">
        <v>1046</v>
      </c>
      <c r="AG42" t="s" s="154">
        <v>1047</v>
      </c>
      <c r="AH42" t="s" s="154">
        <v>1048</v>
      </c>
      <c r="AJ42" t="s" s="155">
        <f>AJ4</f>
        <v>1049</v>
      </c>
      <c r="AK42" t="s" s="150">
        <v>1050</v>
      </c>
      <c r="AL42" t="s" s="150">
        <v>1050</v>
      </c>
      <c r="AM42" t="s" s="150">
        <v>1050</v>
      </c>
      <c r="AN42" t="s" s="150">
        <v>1050</v>
      </c>
      <c r="AO42" t="s" s="150">
        <v>1050</v>
      </c>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1"/>
      <c r="BP42" s="151"/>
      <c r="BQ42" s="151"/>
      <c r="BR42" s="151"/>
      <c r="BS42" s="151"/>
      <c r="BT42" s="151"/>
      <c r="BU42" s="151"/>
      <c r="BV42" s="151"/>
      <c r="BW42" s="151"/>
      <c r="BX42" s="151"/>
      <c r="BY42" s="151"/>
      <c r="BZ42" s="151"/>
      <c r="CA42" s="151"/>
      <c r="CB42" s="151"/>
      <c r="CC42" s="151"/>
      <c r="CD42" s="151"/>
      <c r="CE42" s="151"/>
      <c r="CF42" s="151"/>
      <c r="CG42" s="151"/>
      <c r="CH42" s="151"/>
      <c r="CI42" s="151"/>
      <c r="CJ42" s="151"/>
      <c r="CK42" s="151"/>
      <c r="CL42" s="151"/>
      <c r="CM42" s="151"/>
      <c r="CN42" s="151"/>
      <c r="CO42" s="151"/>
      <c r="CP42" s="151"/>
      <c r="CQ42" s="151"/>
      <c r="CR42" s="151"/>
      <c r="CS42" s="151"/>
      <c r="CT42" s="151"/>
      <c r="CU42" s="151"/>
      <c r="CV42" s="151"/>
      <c r="CW42" s="151"/>
      <c r="CX42" s="151"/>
      <c r="CY42" s="151"/>
      <c r="CZ42" s="151"/>
      <c r="DA42" s="151"/>
      <c r="DB42" s="151"/>
      <c r="DC42" s="151"/>
      <c r="DD42" s="151"/>
      <c r="DE42" s="151"/>
      <c r="DF42" s="151"/>
      <c r="DG42" s="151"/>
      <c r="DH42" s="151"/>
      <c r="DI42" s="151"/>
      <c r="DJ42" s="151"/>
      <c r="DK42" s="151"/>
      <c r="DL42" s="151"/>
      <c r="DM42" s="151"/>
      <c r="DN42" s="151"/>
      <c r="DO42" s="151"/>
      <c r="DP42" s="151"/>
      <c r="DQ42" s="151"/>
      <c r="DR42" s="151"/>
      <c r="DS42" s="151"/>
      <c r="DT42" s="151"/>
      <c r="DU42" s="151"/>
      <c r="DV42" s="151"/>
      <c r="DW42" s="151"/>
      <c r="DX42" s="151"/>
      <c r="DY42" s="151"/>
      <c r="DZ42" s="151"/>
      <c r="EA42" s="151"/>
      <c r="EB42" s="151"/>
      <c r="EC42" s="151"/>
      <c r="ED42" s="151"/>
      <c r="EE42" s="151"/>
      <c r="EF42" s="151"/>
      <c r="EG42" s="151"/>
      <c r="EH42" s="151"/>
      <c r="EI42" s="151"/>
      <c r="EJ42" s="151"/>
      <c r="EK42" s="151"/>
      <c r="EL42" s="151"/>
      <c r="EM42" s="151"/>
      <c r="EN42" s="151"/>
      <c r="EO42" s="151"/>
      <c r="EP42" s="151"/>
      <c r="EQ42" s="151"/>
      <c r="ER42" s="151"/>
      <c r="ES42" s="151"/>
      <c r="ET42" s="151"/>
      <c r="EU42" s="151"/>
      <c r="EV42" s="151"/>
      <c r="EW42" s="151"/>
      <c r="EX42" s="151"/>
      <c r="EY42" s="151"/>
      <c r="EZ42" s="151"/>
      <c r="FA42" s="151"/>
      <c r="FB42" s="151"/>
      <c r="FC42" s="151"/>
      <c r="FD42" s="151"/>
      <c r="FE42" s="151"/>
      <c r="FF42" s="151"/>
      <c r="FG42" s="151"/>
      <c r="FH42" s="151"/>
      <c r="FI42" s="151"/>
      <c r="FJ42" s="151"/>
      <c r="FK42" s="151"/>
      <c r="FL42" s="151"/>
      <c r="FM42" s="151"/>
      <c r="FN42" s="151"/>
      <c r="FO42" s="151"/>
      <c r="FP42" s="151"/>
      <c r="FQ42" s="151"/>
      <c r="FR42" s="151"/>
      <c r="FS42" s="151"/>
      <c r="FT42" s="151"/>
      <c r="FU42" s="151"/>
      <c r="FV42" s="151"/>
      <c r="FW42" s="151"/>
      <c r="FX42" s="151"/>
      <c r="FY42" s="151"/>
      <c r="FZ42" s="151"/>
      <c r="GA42" s="151"/>
      <c r="GB42" s="151"/>
      <c r="GC42" s="151"/>
      <c r="GD42" s="151"/>
      <c r="GE42" s="151"/>
      <c r="GF42" s="151"/>
      <c r="GG42" s="151"/>
      <c r="GH42" s="151"/>
      <c r="GI42" s="151"/>
      <c r="GJ42" s="151"/>
      <c r="GK42" s="151"/>
      <c r="GL42" s="151"/>
      <c r="GM42" s="151"/>
      <c r="GN42" s="151"/>
      <c r="GO42" s="151"/>
      <c r="GP42" s="151"/>
      <c r="GQ42" s="151"/>
      <c r="GR42" s="151"/>
      <c r="GS42" s="151"/>
      <c r="GT42" s="151"/>
      <c r="GU42" s="151"/>
      <c r="GV42" s="151"/>
      <c r="GW42" s="151"/>
      <c r="GX42" s="151"/>
      <c r="GY42" s="151"/>
      <c r="GZ42" s="151"/>
      <c r="HA42" s="151"/>
      <c r="HB42" s="151"/>
      <c r="HC42" s="151"/>
      <c r="HD42" s="151"/>
      <c r="HE42" s="151"/>
      <c r="HF42" s="151"/>
      <c r="HG42" s="151"/>
      <c r="HH42" s="151"/>
      <c r="HI42" s="151"/>
      <c r="HJ42" s="151"/>
      <c r="HK42" s="151"/>
      <c r="HL42" s="151"/>
      <c r="HM42" s="151"/>
      <c r="HN42" s="151"/>
      <c r="HO42" s="151"/>
      <c r="HP42" s="151"/>
      <c r="HQ42" s="151"/>
      <c r="HR42" s="151"/>
      <c r="HS42" s="151"/>
      <c r="HT42" s="151"/>
      <c r="HU42" s="151"/>
      <c r="HV42" s="151"/>
      <c r="HW42" s="151"/>
      <c r="HX42" s="151"/>
      <c r="HY42" s="151"/>
      <c r="HZ42" s="151"/>
      <c r="IA42" s="151"/>
      <c r="IB42" s="151"/>
      <c r="IC42" s="151"/>
      <c r="ID42" s="151"/>
      <c r="IE42" s="151"/>
      <c r="IF42" s="151"/>
      <c r="IG42" s="151"/>
      <c r="IH42" s="151"/>
      <c r="II42" s="151"/>
      <c r="IJ42" s="151"/>
      <c r="IK42" s="151"/>
      <c r="IL42" s="151"/>
      <c r="IM42" s="151"/>
      <c r="IN42" s="151"/>
      <c r="IO42" s="151"/>
      <c r="IP42" s="151"/>
      <c r="IQ42" s="151"/>
      <c r="IR42" s="151"/>
      <c r="IS42" s="151"/>
      <c r="IT42" s="151"/>
      <c r="IU42" s="152"/>
    </row>
    <row r="43" s="141" customFormat="1" ht="15.2" customHeight="1">
      <c r="B43" t="s" s="153">
        <f>IF(INDEX(C43:AH43,1,'Tarifas Eléctricas'!$E$38)=0," ",INDEX(C43:AH43,1,'Tarifas Eléctricas'!$E$38))</f>
        <v>570</v>
      </c>
      <c r="C43" s="157"/>
      <c r="D43" s="157"/>
      <c r="E43" s="157"/>
      <c r="F43" s="157"/>
      <c r="G43" s="157"/>
      <c r="H43" s="157"/>
      <c r="I43" t="s" s="154">
        <v>1051</v>
      </c>
      <c r="J43" t="s" s="154">
        <v>1052</v>
      </c>
      <c r="K43" s="157"/>
      <c r="L43" s="157"/>
      <c r="M43" t="s" s="154">
        <v>1053</v>
      </c>
      <c r="N43" t="s" s="154">
        <v>1054</v>
      </c>
      <c r="O43" t="s" s="154">
        <v>1055</v>
      </c>
      <c r="P43" t="s" s="154">
        <v>1056</v>
      </c>
      <c r="Q43" t="s" s="154">
        <v>1057</v>
      </c>
      <c r="R43" t="s" s="154">
        <v>1058</v>
      </c>
      <c r="S43" s="157"/>
      <c r="T43" s="157"/>
      <c r="U43" t="s" s="154">
        <v>1059</v>
      </c>
      <c r="V43" t="s" s="154">
        <v>1060</v>
      </c>
      <c r="W43" t="s" s="154">
        <v>1061</v>
      </c>
      <c r="X43" s="157"/>
      <c r="Y43" s="157"/>
      <c r="Z43" t="s" s="154">
        <v>1062</v>
      </c>
      <c r="AA43" s="157"/>
      <c r="AB43" t="s" s="154">
        <v>1063</v>
      </c>
      <c r="AC43" s="157"/>
      <c r="AD43" t="s" s="154">
        <v>1064</v>
      </c>
      <c r="AE43" t="s" s="154">
        <v>1065</v>
      </c>
      <c r="AF43" t="s" s="154">
        <v>1066</v>
      </c>
      <c r="AG43" t="s" s="154">
        <v>1067</v>
      </c>
      <c r="AH43" t="s" s="154">
        <v>1068</v>
      </c>
      <c r="AJ43" t="s" s="155">
        <f>AJ5</f>
        <v>1069</v>
      </c>
      <c r="AK43" t="s" s="150">
        <v>1070</v>
      </c>
      <c r="AL43" t="s" s="150">
        <v>1070</v>
      </c>
      <c r="AM43" t="s" s="150">
        <v>1070</v>
      </c>
      <c r="AN43" t="s" s="150">
        <v>1070</v>
      </c>
      <c r="AO43" t="s" s="150">
        <v>1070</v>
      </c>
      <c r="AP43" t="s" s="150">
        <v>1070</v>
      </c>
      <c r="AQ43" t="s" s="150">
        <v>1070</v>
      </c>
      <c r="AR43" t="s" s="150">
        <v>1070</v>
      </c>
      <c r="AS43" t="s" s="150">
        <v>1070</v>
      </c>
      <c r="AT43" t="s" s="150">
        <v>1070</v>
      </c>
      <c r="AU43" t="s" s="150">
        <v>1070</v>
      </c>
      <c r="AV43" s="151"/>
      <c r="AW43" s="151"/>
      <c r="AX43" s="151"/>
      <c r="AY43" s="151"/>
      <c r="AZ43" s="151"/>
      <c r="BA43" s="151"/>
      <c r="BB43" s="151"/>
      <c r="BC43" s="151"/>
      <c r="BD43" s="151"/>
      <c r="BE43" s="151"/>
      <c r="BF43" s="151"/>
      <c r="BG43" s="151"/>
      <c r="BH43" s="151"/>
      <c r="BI43" s="151"/>
      <c r="BJ43" s="151"/>
      <c r="BK43" s="151"/>
      <c r="BL43" s="151"/>
      <c r="BM43" s="151"/>
      <c r="BN43" s="151"/>
      <c r="BO43" s="151"/>
      <c r="BP43" s="151"/>
      <c r="BQ43" s="151"/>
      <c r="BR43" s="151"/>
      <c r="BS43" s="151"/>
      <c r="BT43" s="151"/>
      <c r="BU43" s="151"/>
      <c r="BV43" s="151"/>
      <c r="BW43" s="151"/>
      <c r="BX43" s="151"/>
      <c r="BY43" s="151"/>
      <c r="BZ43" s="151"/>
      <c r="CA43" s="151"/>
      <c r="CB43" s="151"/>
      <c r="CC43" s="151"/>
      <c r="CD43" s="151"/>
      <c r="CE43" s="151"/>
      <c r="CF43" s="151"/>
      <c r="CG43" s="151"/>
      <c r="CH43" s="151"/>
      <c r="CI43" s="151"/>
      <c r="CJ43" s="151"/>
      <c r="CK43" s="151"/>
      <c r="CL43" s="151"/>
      <c r="CM43" s="151"/>
      <c r="CN43" s="151"/>
      <c r="CO43" s="151"/>
      <c r="CP43" s="151"/>
      <c r="CQ43" s="151"/>
      <c r="CR43" s="151"/>
      <c r="CS43" s="151"/>
      <c r="CT43" s="151"/>
      <c r="CU43" s="151"/>
      <c r="CV43" s="151"/>
      <c r="CW43" s="151"/>
      <c r="CX43" s="151"/>
      <c r="CY43" s="151"/>
      <c r="CZ43" s="151"/>
      <c r="DA43" s="151"/>
      <c r="DB43" s="151"/>
      <c r="DC43" s="151"/>
      <c r="DD43" s="151"/>
      <c r="DE43" s="151"/>
      <c r="DF43" s="151"/>
      <c r="DG43" s="151"/>
      <c r="DH43" s="151"/>
      <c r="DI43" s="151"/>
      <c r="DJ43" s="151"/>
      <c r="DK43" s="151"/>
      <c r="DL43" s="151"/>
      <c r="DM43" s="151"/>
      <c r="DN43" s="151"/>
      <c r="DO43" s="151"/>
      <c r="DP43" s="151"/>
      <c r="DQ43" s="151"/>
      <c r="DR43" s="151"/>
      <c r="DS43" s="151"/>
      <c r="DT43" s="151"/>
      <c r="DU43" s="151"/>
      <c r="DV43" s="151"/>
      <c r="DW43" s="151"/>
      <c r="DX43" s="151"/>
      <c r="DY43" s="151"/>
      <c r="DZ43" s="151"/>
      <c r="EA43" s="151"/>
      <c r="EB43" s="151"/>
      <c r="EC43" s="151"/>
      <c r="ED43" s="151"/>
      <c r="EE43" s="151"/>
      <c r="EF43" s="151"/>
      <c r="EG43" s="151"/>
      <c r="EH43" s="151"/>
      <c r="EI43" s="151"/>
      <c r="EJ43" s="151"/>
      <c r="EK43" s="151"/>
      <c r="EL43" s="151"/>
      <c r="EM43" s="151"/>
      <c r="EN43" s="151"/>
      <c r="EO43" s="151"/>
      <c r="EP43" s="151"/>
      <c r="EQ43" s="151"/>
      <c r="ER43" s="151"/>
      <c r="ES43" s="151"/>
      <c r="ET43" s="151"/>
      <c r="EU43" s="151"/>
      <c r="EV43" s="151"/>
      <c r="EW43" s="151"/>
      <c r="EX43" s="151"/>
      <c r="EY43" s="151"/>
      <c r="EZ43" s="151"/>
      <c r="FA43" s="151"/>
      <c r="FB43" s="151"/>
      <c r="FC43" s="151"/>
      <c r="FD43" s="151"/>
      <c r="FE43" s="151"/>
      <c r="FF43" s="151"/>
      <c r="FG43" s="151"/>
      <c r="FH43" s="151"/>
      <c r="FI43" s="151"/>
      <c r="FJ43" s="151"/>
      <c r="FK43" s="151"/>
      <c r="FL43" s="151"/>
      <c r="FM43" s="151"/>
      <c r="FN43" s="151"/>
      <c r="FO43" s="151"/>
      <c r="FP43" s="151"/>
      <c r="FQ43" s="151"/>
      <c r="FR43" s="151"/>
      <c r="FS43" s="151"/>
      <c r="FT43" s="151"/>
      <c r="FU43" s="151"/>
      <c r="FV43" s="151"/>
      <c r="FW43" s="151"/>
      <c r="FX43" s="151"/>
      <c r="FY43" s="151"/>
      <c r="FZ43" s="151"/>
      <c r="GA43" s="151"/>
      <c r="GB43" s="151"/>
      <c r="GC43" s="151"/>
      <c r="GD43" s="151"/>
      <c r="GE43" s="151"/>
      <c r="GF43" s="151"/>
      <c r="GG43" s="151"/>
      <c r="GH43" s="151"/>
      <c r="GI43" s="151"/>
      <c r="GJ43" s="151"/>
      <c r="GK43" s="151"/>
      <c r="GL43" s="151"/>
      <c r="GM43" s="151"/>
      <c r="GN43" s="151"/>
      <c r="GO43" s="151"/>
      <c r="GP43" s="151"/>
      <c r="GQ43" s="151"/>
      <c r="GR43" s="151"/>
      <c r="GS43" s="151"/>
      <c r="GT43" s="151"/>
      <c r="GU43" s="151"/>
      <c r="GV43" s="151"/>
      <c r="GW43" s="151"/>
      <c r="GX43" s="151"/>
      <c r="GY43" s="151"/>
      <c r="GZ43" s="151"/>
      <c r="HA43" s="151"/>
      <c r="HB43" s="151"/>
      <c r="HC43" s="151"/>
      <c r="HD43" s="151"/>
      <c r="HE43" s="151"/>
      <c r="HF43" s="151"/>
      <c r="HG43" s="151"/>
      <c r="HH43" s="151"/>
      <c r="HI43" s="151"/>
      <c r="HJ43" s="151"/>
      <c r="HK43" s="151"/>
      <c r="HL43" s="151"/>
      <c r="HM43" s="151"/>
      <c r="HN43" s="151"/>
      <c r="HO43" s="151"/>
      <c r="HP43" s="151"/>
      <c r="HQ43" s="151"/>
      <c r="HR43" s="151"/>
      <c r="HS43" s="151"/>
      <c r="HT43" s="151"/>
      <c r="HU43" s="151"/>
      <c r="HV43" s="151"/>
      <c r="HW43" s="151"/>
      <c r="HX43" s="151"/>
      <c r="HY43" s="151"/>
      <c r="HZ43" s="151"/>
      <c r="IA43" s="151"/>
      <c r="IB43" s="151"/>
      <c r="IC43" s="151"/>
      <c r="ID43" s="151"/>
      <c r="IE43" s="151"/>
      <c r="IF43" s="151"/>
      <c r="IG43" s="151"/>
      <c r="IH43" s="151"/>
      <c r="II43" s="151"/>
      <c r="IJ43" s="151"/>
      <c r="IK43" s="151"/>
      <c r="IL43" s="151"/>
      <c r="IM43" s="151"/>
      <c r="IN43" s="151"/>
      <c r="IO43" s="151"/>
      <c r="IP43" s="151"/>
      <c r="IQ43" s="151"/>
      <c r="IR43" s="151"/>
      <c r="IS43" s="151"/>
      <c r="IT43" s="151"/>
      <c r="IU43" s="152"/>
    </row>
    <row r="44" s="141" customFormat="1" ht="15.2" customHeight="1">
      <c r="B44" t="s" s="153">
        <f>IF(INDEX(C44:AH44,1,'Tarifas Eléctricas'!$E$38)=0," ",INDEX(C44:AH44,1,'Tarifas Eléctricas'!$E$38))</f>
        <v>570</v>
      </c>
      <c r="C44" s="157"/>
      <c r="D44" s="157"/>
      <c r="E44" s="157"/>
      <c r="F44" s="157"/>
      <c r="G44" s="157"/>
      <c r="H44" s="157"/>
      <c r="I44" t="s" s="154">
        <v>1071</v>
      </c>
      <c r="J44" t="s" s="154">
        <v>1072</v>
      </c>
      <c r="K44" s="157"/>
      <c r="L44" s="157"/>
      <c r="M44" t="s" s="154">
        <v>1073</v>
      </c>
      <c r="N44" t="s" s="154">
        <v>1074</v>
      </c>
      <c r="O44" t="s" s="154">
        <v>1075</v>
      </c>
      <c r="P44" t="s" s="154">
        <v>1076</v>
      </c>
      <c r="Q44" t="s" s="154">
        <v>1077</v>
      </c>
      <c r="R44" t="s" s="154">
        <v>1078</v>
      </c>
      <c r="S44" s="157"/>
      <c r="T44" s="157"/>
      <c r="U44" t="s" s="154">
        <v>1079</v>
      </c>
      <c r="V44" t="s" s="154">
        <v>1080</v>
      </c>
      <c r="W44" t="s" s="154">
        <v>1081</v>
      </c>
      <c r="X44" s="157"/>
      <c r="Y44" s="157"/>
      <c r="Z44" t="s" s="154">
        <v>1082</v>
      </c>
      <c r="AA44" s="157"/>
      <c r="AB44" t="s" s="154">
        <v>1083</v>
      </c>
      <c r="AC44" s="157"/>
      <c r="AD44" t="s" s="154">
        <v>1084</v>
      </c>
      <c r="AE44" t="s" s="154">
        <v>1085</v>
      </c>
      <c r="AF44" t="s" s="154">
        <v>1086</v>
      </c>
      <c r="AG44" t="s" s="154">
        <v>1087</v>
      </c>
      <c r="AH44" t="s" s="154">
        <v>1088</v>
      </c>
      <c r="AJ44" t="s" s="155">
        <f>AJ6</f>
        <v>1089</v>
      </c>
      <c r="AK44" t="s" s="150">
        <v>1090</v>
      </c>
      <c r="AL44" t="s" s="150">
        <v>1090</v>
      </c>
      <c r="AM44" t="s" s="150">
        <v>1090</v>
      </c>
      <c r="AN44" t="s" s="150">
        <v>1090</v>
      </c>
      <c r="AO44" t="s" s="150">
        <v>1090</v>
      </c>
      <c r="AP44" t="s" s="150">
        <v>1090</v>
      </c>
      <c r="AQ44" t="s" s="150">
        <v>1090</v>
      </c>
      <c r="AR44" t="s" s="150">
        <v>1090</v>
      </c>
      <c r="AS44" t="s" s="150">
        <v>1091</v>
      </c>
      <c r="AT44" t="s" s="150">
        <v>1090</v>
      </c>
      <c r="AU44" t="s" s="150">
        <v>1090</v>
      </c>
      <c r="AV44" t="s" s="150">
        <v>1090</v>
      </c>
      <c r="AW44" t="s" s="150">
        <v>1090</v>
      </c>
      <c r="AX44" t="s" s="150">
        <v>1090</v>
      </c>
      <c r="AY44" t="s" s="150">
        <v>1090</v>
      </c>
      <c r="AZ44" t="s" s="150">
        <v>1090</v>
      </c>
      <c r="BA44" t="s" s="150">
        <v>1091</v>
      </c>
      <c r="BB44" t="s" s="150">
        <v>1090</v>
      </c>
      <c r="BC44" t="s" s="150">
        <v>1090</v>
      </c>
      <c r="BD44" t="s" s="150">
        <v>1090</v>
      </c>
      <c r="BE44" t="s" s="150">
        <v>1090</v>
      </c>
      <c r="BF44" t="s" s="150">
        <v>1090</v>
      </c>
      <c r="BG44" t="s" s="150">
        <v>1091</v>
      </c>
      <c r="BH44" t="s" s="150">
        <v>1091</v>
      </c>
      <c r="BI44" t="s" s="150">
        <v>1090</v>
      </c>
      <c r="BJ44" t="s" s="150">
        <v>1090</v>
      </c>
      <c r="BK44" t="s" s="150">
        <v>1090</v>
      </c>
      <c r="BL44" t="s" s="150">
        <v>1090</v>
      </c>
      <c r="BM44" t="s" s="150">
        <v>1090</v>
      </c>
      <c r="BN44" t="s" s="150">
        <v>1090</v>
      </c>
      <c r="BO44" t="s" s="150">
        <v>1090</v>
      </c>
      <c r="BP44" t="s" s="150">
        <v>1090</v>
      </c>
      <c r="BQ44" t="s" s="150">
        <v>1091</v>
      </c>
      <c r="BR44" t="s" s="150">
        <v>1091</v>
      </c>
      <c r="BS44" t="s" s="150">
        <v>1091</v>
      </c>
      <c r="BT44" t="s" s="150">
        <v>1091</v>
      </c>
      <c r="BU44" t="s" s="150">
        <v>1090</v>
      </c>
      <c r="BV44" t="s" s="150">
        <v>1090</v>
      </c>
      <c r="BW44" s="151"/>
      <c r="BX44" s="151"/>
      <c r="BY44" s="151"/>
      <c r="BZ44" s="151"/>
      <c r="CA44" s="151"/>
      <c r="CB44" s="151"/>
      <c r="CC44" s="151"/>
      <c r="CD44" s="151"/>
      <c r="CE44" s="151"/>
      <c r="CF44" s="151"/>
      <c r="CG44" s="151"/>
      <c r="CH44" s="151"/>
      <c r="CI44" s="151"/>
      <c r="CJ44" s="151"/>
      <c r="CK44" s="151"/>
      <c r="CL44" s="151"/>
      <c r="CM44" s="151"/>
      <c r="CN44" s="151"/>
      <c r="CO44" s="151"/>
      <c r="CP44" s="151"/>
      <c r="CQ44" s="151"/>
      <c r="CR44" s="151"/>
      <c r="CS44" s="151"/>
      <c r="CT44" s="151"/>
      <c r="CU44" s="151"/>
      <c r="CV44" s="151"/>
      <c r="CW44" s="151"/>
      <c r="CX44" s="151"/>
      <c r="CY44" s="151"/>
      <c r="CZ44" s="151"/>
      <c r="DA44" s="151"/>
      <c r="DB44" s="151"/>
      <c r="DC44" s="151"/>
      <c r="DD44" s="151"/>
      <c r="DE44" s="151"/>
      <c r="DF44" s="151"/>
      <c r="DG44" s="151"/>
      <c r="DH44" s="151"/>
      <c r="DI44" s="151"/>
      <c r="DJ44" s="151"/>
      <c r="DK44" s="151"/>
      <c r="DL44" s="151"/>
      <c r="DM44" s="151"/>
      <c r="DN44" s="151"/>
      <c r="DO44" s="151"/>
      <c r="DP44" s="151"/>
      <c r="DQ44" s="151"/>
      <c r="DR44" s="151"/>
      <c r="DS44" s="151"/>
      <c r="DT44" s="151"/>
      <c r="DU44" s="151"/>
      <c r="DV44" s="151"/>
      <c r="DW44" s="151"/>
      <c r="DX44" s="151"/>
      <c r="DY44" s="151"/>
      <c r="DZ44" s="151"/>
      <c r="EA44" s="151"/>
      <c r="EB44" s="151"/>
      <c r="EC44" s="151"/>
      <c r="ED44" s="151"/>
      <c r="EE44" s="151"/>
      <c r="EF44" s="151"/>
      <c r="EG44" s="151"/>
      <c r="EH44" s="151"/>
      <c r="EI44" s="151"/>
      <c r="EJ44" s="151"/>
      <c r="EK44" s="151"/>
      <c r="EL44" s="151"/>
      <c r="EM44" s="151"/>
      <c r="EN44" s="151"/>
      <c r="EO44" s="151"/>
      <c r="EP44" s="151"/>
      <c r="EQ44" s="151"/>
      <c r="ER44" s="151"/>
      <c r="ES44" s="151"/>
      <c r="ET44" s="151"/>
      <c r="EU44" s="151"/>
      <c r="EV44" s="151"/>
      <c r="EW44" s="151"/>
      <c r="EX44" s="151"/>
      <c r="EY44" s="151"/>
      <c r="EZ44" s="151"/>
      <c r="FA44" s="151"/>
      <c r="FB44" s="151"/>
      <c r="FC44" s="151"/>
      <c r="FD44" s="151"/>
      <c r="FE44" s="151"/>
      <c r="FF44" s="151"/>
      <c r="FG44" s="151"/>
      <c r="FH44" s="151"/>
      <c r="FI44" s="151"/>
      <c r="FJ44" s="151"/>
      <c r="FK44" s="151"/>
      <c r="FL44" s="151"/>
      <c r="FM44" s="151"/>
      <c r="FN44" s="151"/>
      <c r="FO44" s="151"/>
      <c r="FP44" s="151"/>
      <c r="FQ44" s="151"/>
      <c r="FR44" s="151"/>
      <c r="FS44" s="151"/>
      <c r="FT44" s="151"/>
      <c r="FU44" s="151"/>
      <c r="FV44" s="151"/>
      <c r="FW44" s="151"/>
      <c r="FX44" s="151"/>
      <c r="FY44" s="151"/>
      <c r="FZ44" s="151"/>
      <c r="GA44" s="151"/>
      <c r="GB44" s="151"/>
      <c r="GC44" s="151"/>
      <c r="GD44" s="151"/>
      <c r="GE44" s="151"/>
      <c r="GF44" s="151"/>
      <c r="GG44" s="151"/>
      <c r="GH44" s="151"/>
      <c r="GI44" s="151"/>
      <c r="GJ44" s="151"/>
      <c r="GK44" s="151"/>
      <c r="GL44" s="151"/>
      <c r="GM44" s="151"/>
      <c r="GN44" s="151"/>
      <c r="GO44" s="151"/>
      <c r="GP44" s="151"/>
      <c r="GQ44" s="151"/>
      <c r="GR44" s="151"/>
      <c r="GS44" s="151"/>
      <c r="GT44" s="151"/>
      <c r="GU44" s="151"/>
      <c r="GV44" s="151"/>
      <c r="GW44" s="151"/>
      <c r="GX44" s="151"/>
      <c r="GY44" s="151"/>
      <c r="GZ44" s="151"/>
      <c r="HA44" s="151"/>
      <c r="HB44" s="151"/>
      <c r="HC44" s="151"/>
      <c r="HD44" s="151"/>
      <c r="HE44" s="151"/>
      <c r="HF44" s="151"/>
      <c r="HG44" s="151"/>
      <c r="HH44" s="151"/>
      <c r="HI44" s="151"/>
      <c r="HJ44" s="151"/>
      <c r="HK44" s="151"/>
      <c r="HL44" s="151"/>
      <c r="HM44" s="151"/>
      <c r="HN44" s="151"/>
      <c r="HO44" s="151"/>
      <c r="HP44" s="151"/>
      <c r="HQ44" s="151"/>
      <c r="HR44" s="151"/>
      <c r="HS44" s="151"/>
      <c r="HT44" s="151"/>
      <c r="HU44" s="151"/>
      <c r="HV44" s="151"/>
      <c r="HW44" s="151"/>
      <c r="HX44" s="151"/>
      <c r="HY44" s="151"/>
      <c r="HZ44" s="151"/>
      <c r="IA44" s="151"/>
      <c r="IB44" s="151"/>
      <c r="IC44" s="151"/>
      <c r="ID44" s="151"/>
      <c r="IE44" s="151"/>
      <c r="IF44" s="151"/>
      <c r="IG44" s="151"/>
      <c r="IH44" s="151"/>
      <c r="II44" s="151"/>
      <c r="IJ44" s="151"/>
      <c r="IK44" s="151"/>
      <c r="IL44" s="151"/>
      <c r="IM44" s="151"/>
      <c r="IN44" s="151"/>
      <c r="IO44" s="151"/>
      <c r="IP44" s="151"/>
      <c r="IQ44" s="151"/>
      <c r="IR44" s="151"/>
      <c r="IS44" s="151"/>
      <c r="IT44" s="151"/>
      <c r="IU44" s="152"/>
    </row>
    <row r="45" s="141" customFormat="1" ht="15.2" customHeight="1">
      <c r="B45" t="s" s="153">
        <f>IF(INDEX(C45:AH45,1,'Tarifas Eléctricas'!$E$38)=0," ",INDEX(C45:AH45,1,'Tarifas Eléctricas'!$E$38))</f>
        <v>570</v>
      </c>
      <c r="C45" s="157"/>
      <c r="D45" s="157"/>
      <c r="E45" s="157"/>
      <c r="F45" s="157"/>
      <c r="G45" s="157"/>
      <c r="H45" s="157"/>
      <c r="I45" t="s" s="154">
        <v>1092</v>
      </c>
      <c r="J45" t="s" s="154">
        <v>1093</v>
      </c>
      <c r="K45" s="157"/>
      <c r="L45" s="157"/>
      <c r="M45" t="s" s="154">
        <v>1064</v>
      </c>
      <c r="N45" t="s" s="154">
        <v>1094</v>
      </c>
      <c r="O45" t="s" s="154">
        <v>1095</v>
      </c>
      <c r="P45" t="s" s="154">
        <v>1096</v>
      </c>
      <c r="Q45" t="s" s="154">
        <v>1097</v>
      </c>
      <c r="R45" t="s" s="154">
        <v>1098</v>
      </c>
      <c r="S45" s="157"/>
      <c r="T45" s="157"/>
      <c r="U45" t="s" s="154">
        <v>1099</v>
      </c>
      <c r="V45" t="s" s="154">
        <v>1100</v>
      </c>
      <c r="W45" t="s" s="154">
        <v>1101</v>
      </c>
      <c r="X45" s="157"/>
      <c r="Y45" s="157"/>
      <c r="Z45" t="s" s="154">
        <v>1102</v>
      </c>
      <c r="AA45" s="157"/>
      <c r="AB45" t="s" s="154">
        <v>1103</v>
      </c>
      <c r="AC45" s="157"/>
      <c r="AD45" t="s" s="154">
        <v>1104</v>
      </c>
      <c r="AE45" t="s" s="154">
        <v>1105</v>
      </c>
      <c r="AF45" t="s" s="154">
        <v>1106</v>
      </c>
      <c r="AG45" t="s" s="154">
        <v>1107</v>
      </c>
      <c r="AH45" t="s" s="154">
        <v>1108</v>
      </c>
      <c r="AJ45" t="s" s="155">
        <f>AJ7</f>
        <v>1109</v>
      </c>
      <c r="AK45" t="s" s="150">
        <v>1009</v>
      </c>
      <c r="AL45" t="s" s="150">
        <v>1009</v>
      </c>
      <c r="AM45" t="s" s="150">
        <v>1009</v>
      </c>
      <c r="AN45" t="s" s="150">
        <v>1009</v>
      </c>
      <c r="AO45" t="s" s="150">
        <v>1009</v>
      </c>
      <c r="AP45" t="s" s="150">
        <v>1009</v>
      </c>
      <c r="AQ45" t="s" s="150">
        <v>1009</v>
      </c>
      <c r="AR45" t="s" s="150">
        <v>1009</v>
      </c>
      <c r="AS45" t="s" s="150">
        <v>1009</v>
      </c>
      <c r="AT45" t="s" s="150">
        <v>1009</v>
      </c>
      <c r="AU45" s="151"/>
      <c r="AV45" s="151"/>
      <c r="AW45" s="151"/>
      <c r="AX45" s="151"/>
      <c r="AY45" s="151"/>
      <c r="AZ45" s="151"/>
      <c r="BA45" s="151"/>
      <c r="BB45" s="151"/>
      <c r="BC45" s="151"/>
      <c r="BD45" s="151"/>
      <c r="BE45" s="151"/>
      <c r="BF45" s="151"/>
      <c r="BG45" s="151"/>
      <c r="BH45" s="151"/>
      <c r="BI45" s="151"/>
      <c r="BJ45" s="151"/>
      <c r="BK45" s="151"/>
      <c r="BL45" s="151"/>
      <c r="BM45" s="151"/>
      <c r="BN45" s="151"/>
      <c r="BO45" s="151"/>
      <c r="BP45" s="151"/>
      <c r="BQ45" s="151"/>
      <c r="BR45" s="151"/>
      <c r="BS45" s="151"/>
      <c r="BT45" s="151"/>
      <c r="BU45" s="151"/>
      <c r="BV45" s="151"/>
      <c r="BW45" s="151"/>
      <c r="BX45" s="151"/>
      <c r="BY45" s="151"/>
      <c r="BZ45" s="151"/>
      <c r="CA45" s="151"/>
      <c r="CB45" s="151"/>
      <c r="CC45" s="151"/>
      <c r="CD45" s="151"/>
      <c r="CE45" s="151"/>
      <c r="CF45" s="151"/>
      <c r="CG45" s="151"/>
      <c r="CH45" s="151"/>
      <c r="CI45" s="151"/>
      <c r="CJ45" s="151"/>
      <c r="CK45" s="151"/>
      <c r="CL45" s="151"/>
      <c r="CM45" s="151"/>
      <c r="CN45" s="151"/>
      <c r="CO45" s="151"/>
      <c r="CP45" s="151"/>
      <c r="CQ45" s="151"/>
      <c r="CR45" s="151"/>
      <c r="CS45" s="151"/>
      <c r="CT45" s="151"/>
      <c r="CU45" s="151"/>
      <c r="CV45" s="151"/>
      <c r="CW45" s="151"/>
      <c r="CX45" s="151"/>
      <c r="CY45" s="151"/>
      <c r="CZ45" s="151"/>
      <c r="DA45" s="151"/>
      <c r="DB45" s="151"/>
      <c r="DC45" s="151"/>
      <c r="DD45" s="151"/>
      <c r="DE45" s="151"/>
      <c r="DF45" s="151"/>
      <c r="DG45" s="151"/>
      <c r="DH45" s="151"/>
      <c r="DI45" s="151"/>
      <c r="DJ45" s="151"/>
      <c r="DK45" s="151"/>
      <c r="DL45" s="151"/>
      <c r="DM45" s="151"/>
      <c r="DN45" s="151"/>
      <c r="DO45" s="151"/>
      <c r="DP45" s="151"/>
      <c r="DQ45" s="151"/>
      <c r="DR45" s="151"/>
      <c r="DS45" s="151"/>
      <c r="DT45" s="151"/>
      <c r="DU45" s="151"/>
      <c r="DV45" s="151"/>
      <c r="DW45" s="151"/>
      <c r="DX45" s="151"/>
      <c r="DY45" s="151"/>
      <c r="DZ45" s="151"/>
      <c r="EA45" s="151"/>
      <c r="EB45" s="151"/>
      <c r="EC45" s="151"/>
      <c r="ED45" s="151"/>
      <c r="EE45" s="151"/>
      <c r="EF45" s="151"/>
      <c r="EG45" s="151"/>
      <c r="EH45" s="151"/>
      <c r="EI45" s="151"/>
      <c r="EJ45" s="151"/>
      <c r="EK45" s="151"/>
      <c r="EL45" s="151"/>
      <c r="EM45" s="151"/>
      <c r="EN45" s="151"/>
      <c r="EO45" s="151"/>
      <c r="EP45" s="151"/>
      <c r="EQ45" s="151"/>
      <c r="ER45" s="151"/>
      <c r="ES45" s="151"/>
      <c r="ET45" s="151"/>
      <c r="EU45" s="151"/>
      <c r="EV45" s="151"/>
      <c r="EW45" s="151"/>
      <c r="EX45" s="151"/>
      <c r="EY45" s="151"/>
      <c r="EZ45" s="151"/>
      <c r="FA45" s="151"/>
      <c r="FB45" s="151"/>
      <c r="FC45" s="151"/>
      <c r="FD45" s="151"/>
      <c r="FE45" s="151"/>
      <c r="FF45" s="151"/>
      <c r="FG45" s="151"/>
      <c r="FH45" s="151"/>
      <c r="FI45" s="151"/>
      <c r="FJ45" s="151"/>
      <c r="FK45" s="151"/>
      <c r="FL45" s="151"/>
      <c r="FM45" s="151"/>
      <c r="FN45" s="151"/>
      <c r="FO45" s="151"/>
      <c r="FP45" s="151"/>
      <c r="FQ45" s="151"/>
      <c r="FR45" s="151"/>
      <c r="FS45" s="151"/>
      <c r="FT45" s="151"/>
      <c r="FU45" s="151"/>
      <c r="FV45" s="151"/>
      <c r="FW45" s="151"/>
      <c r="FX45" s="151"/>
      <c r="FY45" s="151"/>
      <c r="FZ45" s="151"/>
      <c r="GA45" s="151"/>
      <c r="GB45" s="151"/>
      <c r="GC45" s="151"/>
      <c r="GD45" s="151"/>
      <c r="GE45" s="151"/>
      <c r="GF45" s="151"/>
      <c r="GG45" s="151"/>
      <c r="GH45" s="151"/>
      <c r="GI45" s="151"/>
      <c r="GJ45" s="151"/>
      <c r="GK45" s="151"/>
      <c r="GL45" s="151"/>
      <c r="GM45" s="151"/>
      <c r="GN45" s="151"/>
      <c r="GO45" s="151"/>
      <c r="GP45" s="151"/>
      <c r="GQ45" s="151"/>
      <c r="GR45" s="151"/>
      <c r="GS45" s="151"/>
      <c r="GT45" s="151"/>
      <c r="GU45" s="151"/>
      <c r="GV45" s="151"/>
      <c r="GW45" s="151"/>
      <c r="GX45" s="151"/>
      <c r="GY45" s="151"/>
      <c r="GZ45" s="151"/>
      <c r="HA45" s="151"/>
      <c r="HB45" s="151"/>
      <c r="HC45" s="151"/>
      <c r="HD45" s="151"/>
      <c r="HE45" s="151"/>
      <c r="HF45" s="151"/>
      <c r="HG45" s="151"/>
      <c r="HH45" s="151"/>
      <c r="HI45" s="151"/>
      <c r="HJ45" s="151"/>
      <c r="HK45" s="151"/>
      <c r="HL45" s="151"/>
      <c r="HM45" s="151"/>
      <c r="HN45" s="151"/>
      <c r="HO45" s="151"/>
      <c r="HP45" s="151"/>
      <c r="HQ45" s="151"/>
      <c r="HR45" s="151"/>
      <c r="HS45" s="151"/>
      <c r="HT45" s="151"/>
      <c r="HU45" s="151"/>
      <c r="HV45" s="151"/>
      <c r="HW45" s="151"/>
      <c r="HX45" s="151"/>
      <c r="HY45" s="151"/>
      <c r="HZ45" s="151"/>
      <c r="IA45" s="151"/>
      <c r="IB45" s="151"/>
      <c r="IC45" s="151"/>
      <c r="ID45" s="151"/>
      <c r="IE45" s="151"/>
      <c r="IF45" s="151"/>
      <c r="IG45" s="151"/>
      <c r="IH45" s="151"/>
      <c r="II45" s="151"/>
      <c r="IJ45" s="151"/>
      <c r="IK45" s="151"/>
      <c r="IL45" s="151"/>
      <c r="IM45" s="151"/>
      <c r="IN45" s="151"/>
      <c r="IO45" s="151"/>
      <c r="IP45" s="151"/>
      <c r="IQ45" s="151"/>
      <c r="IR45" s="151"/>
      <c r="IS45" s="151"/>
      <c r="IT45" s="151"/>
      <c r="IU45" s="152"/>
    </row>
    <row r="46" s="141" customFormat="1" ht="15.2" customHeight="1">
      <c r="B46" t="s" s="153">
        <f>IF(INDEX(C46:AH46,1,'Tarifas Eléctricas'!$E$38)=0," ",INDEX(C46:AH46,1,'Tarifas Eléctricas'!$E$38))</f>
        <v>570</v>
      </c>
      <c r="C46" s="157"/>
      <c r="D46" s="157"/>
      <c r="E46" s="157"/>
      <c r="F46" s="157"/>
      <c r="G46" s="157"/>
      <c r="H46" s="157"/>
      <c r="I46" t="s" s="154">
        <v>1110</v>
      </c>
      <c r="J46" t="s" s="154">
        <v>571</v>
      </c>
      <c r="K46" s="157"/>
      <c r="L46" s="157"/>
      <c r="M46" t="s" s="154">
        <v>1084</v>
      </c>
      <c r="N46" t="s" s="154">
        <v>1111</v>
      </c>
      <c r="O46" t="s" s="154">
        <v>1112</v>
      </c>
      <c r="P46" t="s" s="154">
        <v>1113</v>
      </c>
      <c r="Q46" t="s" s="154">
        <v>1114</v>
      </c>
      <c r="R46" t="s" s="154">
        <v>496</v>
      </c>
      <c r="S46" s="157"/>
      <c r="T46" s="157"/>
      <c r="U46" t="s" s="154">
        <v>1115</v>
      </c>
      <c r="V46" t="s" s="154">
        <v>1116</v>
      </c>
      <c r="W46" t="s" s="154">
        <v>1117</v>
      </c>
      <c r="X46" s="157"/>
      <c r="Y46" s="157"/>
      <c r="Z46" t="s" s="154">
        <v>1118</v>
      </c>
      <c r="AA46" s="157"/>
      <c r="AB46" t="s" s="154">
        <v>1119</v>
      </c>
      <c r="AC46" s="157"/>
      <c r="AD46" s="157"/>
      <c r="AE46" t="s" s="154">
        <v>1120</v>
      </c>
      <c r="AF46" t="s" s="154">
        <v>1121</v>
      </c>
      <c r="AG46" t="s" s="154">
        <v>1122</v>
      </c>
      <c r="AH46" t="s" s="154">
        <v>1123</v>
      </c>
      <c r="AJ46" t="s" s="155">
        <f>AJ8</f>
        <v>1124</v>
      </c>
      <c r="AK46" t="s" s="150">
        <v>1009</v>
      </c>
      <c r="AL46" t="s" s="150">
        <v>1009</v>
      </c>
      <c r="AM46" t="s" s="150">
        <v>1009</v>
      </c>
      <c r="AN46" t="s" s="150">
        <v>1009</v>
      </c>
      <c r="AO46" t="s" s="150">
        <v>1009</v>
      </c>
      <c r="AP46" t="s" s="150">
        <v>1009</v>
      </c>
      <c r="AQ46" t="s" s="150">
        <v>1009</v>
      </c>
      <c r="AR46" t="s" s="150">
        <v>1009</v>
      </c>
      <c r="AS46" t="s" s="150">
        <v>1009</v>
      </c>
      <c r="AT46" t="s" s="150">
        <v>1009</v>
      </c>
      <c r="AU46" t="s" s="150">
        <v>1009</v>
      </c>
      <c r="AV46" t="s" s="150">
        <v>1009</v>
      </c>
      <c r="AW46" t="s" s="150">
        <v>1009</v>
      </c>
      <c r="AX46" t="s" s="150">
        <v>1009</v>
      </c>
      <c r="AY46" t="s" s="150">
        <v>1009</v>
      </c>
      <c r="AZ46" t="s" s="150">
        <v>1009</v>
      </c>
      <c r="BA46" t="s" s="150">
        <v>1009</v>
      </c>
      <c r="BB46" t="s" s="150">
        <v>1009</v>
      </c>
      <c r="BC46" t="s" s="150">
        <v>1009</v>
      </c>
      <c r="BD46" t="s" s="150">
        <v>1009</v>
      </c>
      <c r="BE46" t="s" s="150">
        <v>1009</v>
      </c>
      <c r="BF46" t="s" s="150">
        <v>1009</v>
      </c>
      <c r="BG46" t="s" s="150">
        <v>1009</v>
      </c>
      <c r="BH46" t="s" s="150">
        <v>1009</v>
      </c>
      <c r="BI46" t="s" s="150">
        <v>1009</v>
      </c>
      <c r="BJ46" t="s" s="150">
        <v>1009</v>
      </c>
      <c r="BK46" t="s" s="150">
        <v>1009</v>
      </c>
      <c r="BL46" t="s" s="150">
        <v>1009</v>
      </c>
      <c r="BM46" t="s" s="150">
        <v>1009</v>
      </c>
      <c r="BN46" t="s" s="150">
        <v>1009</v>
      </c>
      <c r="BO46" t="s" s="150">
        <v>1009</v>
      </c>
      <c r="BP46" t="s" s="150">
        <v>1009</v>
      </c>
      <c r="BQ46" t="s" s="150">
        <v>1009</v>
      </c>
      <c r="BR46" t="s" s="150">
        <v>1009</v>
      </c>
      <c r="BS46" t="s" s="150">
        <v>1009</v>
      </c>
      <c r="BT46" t="s" s="150">
        <v>1009</v>
      </c>
      <c r="BU46" t="s" s="150">
        <v>1009</v>
      </c>
      <c r="BV46" t="s" s="150">
        <v>1009</v>
      </c>
      <c r="BW46" t="s" s="150">
        <v>1009</v>
      </c>
      <c r="BX46" t="s" s="150">
        <v>1009</v>
      </c>
      <c r="BY46" t="s" s="150">
        <v>1009</v>
      </c>
      <c r="BZ46" t="s" s="150">
        <v>1009</v>
      </c>
      <c r="CA46" t="s" s="150">
        <v>1009</v>
      </c>
      <c r="CB46" t="s" s="150">
        <v>1009</v>
      </c>
      <c r="CC46" t="s" s="150">
        <v>1009</v>
      </c>
      <c r="CD46" t="s" s="150">
        <v>1009</v>
      </c>
      <c r="CE46" t="s" s="150">
        <v>1009</v>
      </c>
      <c r="CF46" t="s" s="150">
        <v>1009</v>
      </c>
      <c r="CG46" t="s" s="150">
        <v>1009</v>
      </c>
      <c r="CH46" t="s" s="150">
        <v>1009</v>
      </c>
      <c r="CI46" t="s" s="150">
        <v>1009</v>
      </c>
      <c r="CJ46" t="s" s="150">
        <v>1009</v>
      </c>
      <c r="CK46" t="s" s="150">
        <v>1009</v>
      </c>
      <c r="CL46" t="s" s="150">
        <v>1009</v>
      </c>
      <c r="CM46" t="s" s="150">
        <v>1009</v>
      </c>
      <c r="CN46" t="s" s="150">
        <v>1009</v>
      </c>
      <c r="CO46" t="s" s="150">
        <v>1009</v>
      </c>
      <c r="CP46" t="s" s="150">
        <v>1009</v>
      </c>
      <c r="CQ46" t="s" s="150">
        <v>1009</v>
      </c>
      <c r="CR46" t="s" s="150">
        <v>1009</v>
      </c>
      <c r="CS46" t="s" s="150">
        <v>1009</v>
      </c>
      <c r="CT46" t="s" s="150">
        <v>1009</v>
      </c>
      <c r="CU46" t="s" s="150">
        <v>1009</v>
      </c>
      <c r="CV46" t="s" s="150">
        <v>1009</v>
      </c>
      <c r="CW46" t="s" s="150">
        <v>1009</v>
      </c>
      <c r="CX46" t="s" s="150">
        <v>1009</v>
      </c>
      <c r="CY46" t="s" s="150">
        <v>1009</v>
      </c>
      <c r="CZ46" t="s" s="150">
        <v>1009</v>
      </c>
      <c r="DA46" t="s" s="150">
        <v>1009</v>
      </c>
      <c r="DB46" t="s" s="150">
        <v>1009</v>
      </c>
      <c r="DC46" t="s" s="150">
        <v>1009</v>
      </c>
      <c r="DD46" t="s" s="150">
        <v>1009</v>
      </c>
      <c r="DE46" t="s" s="150">
        <v>1009</v>
      </c>
      <c r="DF46" t="s" s="150">
        <v>1009</v>
      </c>
      <c r="DG46" t="s" s="150">
        <v>1009</v>
      </c>
      <c r="DH46" t="s" s="150">
        <v>1009</v>
      </c>
      <c r="DI46" t="s" s="150">
        <v>1009</v>
      </c>
      <c r="DJ46" t="s" s="150">
        <v>1009</v>
      </c>
      <c r="DK46" t="s" s="150">
        <v>1009</v>
      </c>
      <c r="DL46" t="s" s="150">
        <v>1009</v>
      </c>
      <c r="DM46" t="s" s="150">
        <v>1009</v>
      </c>
      <c r="DN46" t="s" s="150">
        <v>1009</v>
      </c>
      <c r="DO46" t="s" s="150">
        <v>1009</v>
      </c>
      <c r="DP46" t="s" s="150">
        <v>1009</v>
      </c>
      <c r="DQ46" t="s" s="150">
        <v>1009</v>
      </c>
      <c r="DR46" t="s" s="150">
        <v>1009</v>
      </c>
      <c r="DS46" t="s" s="150">
        <v>1009</v>
      </c>
      <c r="DT46" t="s" s="150">
        <v>1009</v>
      </c>
      <c r="DU46" t="s" s="150">
        <v>1009</v>
      </c>
      <c r="DV46" t="s" s="150">
        <v>1009</v>
      </c>
      <c r="DW46" t="s" s="150">
        <v>1009</v>
      </c>
      <c r="DX46" t="s" s="150">
        <v>1009</v>
      </c>
      <c r="DY46" t="s" s="150">
        <v>1009</v>
      </c>
      <c r="DZ46" t="s" s="150">
        <v>1009</v>
      </c>
      <c r="EA46" t="s" s="150">
        <v>1009</v>
      </c>
      <c r="EB46" t="s" s="150">
        <v>1009</v>
      </c>
      <c r="EC46" t="s" s="150">
        <v>1009</v>
      </c>
      <c r="ED46" t="s" s="150">
        <v>1009</v>
      </c>
      <c r="EE46" t="s" s="150">
        <v>1009</v>
      </c>
      <c r="EF46" t="s" s="150">
        <v>1009</v>
      </c>
      <c r="EG46" t="s" s="150">
        <v>1009</v>
      </c>
      <c r="EH46" t="s" s="150">
        <v>1009</v>
      </c>
      <c r="EI46" t="s" s="150">
        <v>1009</v>
      </c>
      <c r="EJ46" t="s" s="150">
        <v>1009</v>
      </c>
      <c r="EK46" t="s" s="150">
        <v>1009</v>
      </c>
      <c r="EL46" t="s" s="150">
        <v>1009</v>
      </c>
      <c r="EM46" t="s" s="150">
        <v>1009</v>
      </c>
      <c r="EN46" t="s" s="150">
        <v>1009</v>
      </c>
      <c r="EO46" t="s" s="150">
        <v>1009</v>
      </c>
      <c r="EP46" t="s" s="150">
        <v>1009</v>
      </c>
      <c r="EQ46" t="s" s="150">
        <v>1009</v>
      </c>
      <c r="ER46" t="s" s="150">
        <v>1009</v>
      </c>
      <c r="ES46" t="s" s="150">
        <v>1009</v>
      </c>
      <c r="ET46" t="s" s="150">
        <v>1009</v>
      </c>
      <c r="EU46" t="s" s="150">
        <v>1009</v>
      </c>
      <c r="EV46" t="s" s="150">
        <v>1009</v>
      </c>
      <c r="EW46" t="s" s="150">
        <v>1009</v>
      </c>
      <c r="EX46" s="151"/>
      <c r="EY46" s="151"/>
      <c r="EZ46" s="151"/>
      <c r="FA46" s="151"/>
      <c r="FB46" s="151"/>
      <c r="FC46" s="151"/>
      <c r="FD46" s="151"/>
      <c r="FE46" s="151"/>
      <c r="FF46" s="151"/>
      <c r="FG46" s="151"/>
      <c r="FH46" s="151"/>
      <c r="FI46" s="151"/>
      <c r="FJ46" s="151"/>
      <c r="FK46" s="151"/>
      <c r="FL46" s="151"/>
      <c r="FM46" s="151"/>
      <c r="FN46" s="151"/>
      <c r="FO46" s="151"/>
      <c r="FP46" s="151"/>
      <c r="FQ46" s="151"/>
      <c r="FR46" s="151"/>
      <c r="FS46" s="151"/>
      <c r="FT46" s="151"/>
      <c r="FU46" s="151"/>
      <c r="FV46" s="151"/>
      <c r="FW46" s="151"/>
      <c r="FX46" s="151"/>
      <c r="FY46" s="151"/>
      <c r="FZ46" s="151"/>
      <c r="GA46" s="151"/>
      <c r="GB46" s="151"/>
      <c r="GC46" s="151"/>
      <c r="GD46" s="151"/>
      <c r="GE46" s="151"/>
      <c r="GF46" s="151"/>
      <c r="GG46" s="151"/>
      <c r="GH46" s="151"/>
      <c r="GI46" s="151"/>
      <c r="GJ46" s="151"/>
      <c r="GK46" s="151"/>
      <c r="GL46" s="151"/>
      <c r="GM46" s="151"/>
      <c r="GN46" s="151"/>
      <c r="GO46" s="151"/>
      <c r="GP46" s="151"/>
      <c r="GQ46" s="151"/>
      <c r="GR46" s="151"/>
      <c r="GS46" s="151"/>
      <c r="GT46" s="151"/>
      <c r="GU46" s="151"/>
      <c r="GV46" s="151"/>
      <c r="GW46" s="151"/>
      <c r="GX46" s="151"/>
      <c r="GY46" s="151"/>
      <c r="GZ46" s="151"/>
      <c r="HA46" s="151"/>
      <c r="HB46" s="151"/>
      <c r="HC46" s="151"/>
      <c r="HD46" s="151"/>
      <c r="HE46" s="151"/>
      <c r="HF46" s="151"/>
      <c r="HG46" s="151"/>
      <c r="HH46" s="151"/>
      <c r="HI46" s="151"/>
      <c r="HJ46" s="151"/>
      <c r="HK46" s="151"/>
      <c r="HL46" s="151"/>
      <c r="HM46" s="151"/>
      <c r="HN46" s="151"/>
      <c r="HO46" s="151"/>
      <c r="HP46" s="151"/>
      <c r="HQ46" s="151"/>
      <c r="HR46" s="151"/>
      <c r="HS46" s="151"/>
      <c r="HT46" s="151"/>
      <c r="HU46" s="151"/>
      <c r="HV46" s="151"/>
      <c r="HW46" s="151"/>
      <c r="HX46" s="151"/>
      <c r="HY46" s="151"/>
      <c r="HZ46" s="151"/>
      <c r="IA46" s="151"/>
      <c r="IB46" s="151"/>
      <c r="IC46" s="151"/>
      <c r="ID46" s="151"/>
      <c r="IE46" s="151"/>
      <c r="IF46" s="151"/>
      <c r="IG46" s="151"/>
      <c r="IH46" s="151"/>
      <c r="II46" s="151"/>
      <c r="IJ46" s="151"/>
      <c r="IK46" s="151"/>
      <c r="IL46" s="151"/>
      <c r="IM46" s="151"/>
      <c r="IN46" s="151"/>
      <c r="IO46" s="151"/>
      <c r="IP46" s="151"/>
      <c r="IQ46" s="151"/>
      <c r="IR46" s="151"/>
      <c r="IS46" s="151"/>
      <c r="IT46" s="151"/>
      <c r="IU46" s="152"/>
    </row>
    <row r="47" s="141" customFormat="1" ht="15.2" customHeight="1">
      <c r="B47" t="s" s="153">
        <f>IF(INDEX(C47:AH47,1,'Tarifas Eléctricas'!$E$38)=0," ",INDEX(C47:AH47,1,'Tarifas Eléctricas'!$E$38))</f>
        <v>570</v>
      </c>
      <c r="C47" s="157"/>
      <c r="D47" s="157"/>
      <c r="E47" s="157"/>
      <c r="F47" s="157"/>
      <c r="G47" s="157"/>
      <c r="H47" s="157"/>
      <c r="I47" t="s" s="154">
        <v>1125</v>
      </c>
      <c r="J47" t="s" s="154">
        <v>1126</v>
      </c>
      <c r="K47" s="157"/>
      <c r="L47" s="157"/>
      <c r="M47" t="s" s="154">
        <v>1127</v>
      </c>
      <c r="N47" t="s" s="154">
        <v>1128</v>
      </c>
      <c r="O47" t="s" s="154">
        <v>1129</v>
      </c>
      <c r="P47" t="s" s="154">
        <v>1130</v>
      </c>
      <c r="Q47" t="s" s="154">
        <v>1131</v>
      </c>
      <c r="R47" t="s" s="154">
        <v>1132</v>
      </c>
      <c r="S47" s="157"/>
      <c r="T47" s="157"/>
      <c r="U47" t="s" s="154">
        <v>1133</v>
      </c>
      <c r="V47" t="s" s="154">
        <v>1134</v>
      </c>
      <c r="W47" t="s" s="154">
        <v>1135</v>
      </c>
      <c r="X47" s="157"/>
      <c r="Y47" s="157"/>
      <c r="Z47" t="s" s="154">
        <v>1136</v>
      </c>
      <c r="AA47" s="157"/>
      <c r="AB47" t="s" s="154">
        <v>1137</v>
      </c>
      <c r="AC47" s="157"/>
      <c r="AD47" s="157"/>
      <c r="AE47" t="s" s="154">
        <v>245</v>
      </c>
      <c r="AF47" t="s" s="154">
        <v>1138</v>
      </c>
      <c r="AG47" t="s" s="154">
        <v>1139</v>
      </c>
      <c r="AH47" t="s" s="154">
        <v>1140</v>
      </c>
      <c r="AJ47" t="s" s="155">
        <f>AJ9</f>
        <v>1141</v>
      </c>
      <c r="AK47" t="s" s="150">
        <v>1091</v>
      </c>
      <c r="AL47" t="s" s="150">
        <v>1091</v>
      </c>
      <c r="AM47" t="s" s="150">
        <v>1091</v>
      </c>
      <c r="AN47" t="s" s="150">
        <v>1091</v>
      </c>
      <c r="AO47" t="s" s="150">
        <v>1091</v>
      </c>
      <c r="AP47" t="s" s="150">
        <v>1091</v>
      </c>
      <c r="AQ47" t="s" s="150">
        <v>1091</v>
      </c>
      <c r="AR47" t="s" s="150">
        <v>1091</v>
      </c>
      <c r="AS47" t="s" s="150">
        <v>1091</v>
      </c>
      <c r="AT47" t="s" s="150">
        <v>1091</v>
      </c>
      <c r="AU47" t="s" s="150">
        <v>1091</v>
      </c>
      <c r="AV47" t="s" s="150">
        <v>1091</v>
      </c>
      <c r="AW47" t="s" s="150">
        <v>1091</v>
      </c>
      <c r="AX47" t="s" s="150">
        <v>1091</v>
      </c>
      <c r="AY47" t="s" s="150">
        <v>1091</v>
      </c>
      <c r="AZ47" t="s" s="150">
        <v>1091</v>
      </c>
      <c r="BA47" t="s" s="150">
        <v>1091</v>
      </c>
      <c r="BB47" t="s" s="150">
        <v>1091</v>
      </c>
      <c r="BC47" t="s" s="150">
        <v>1091</v>
      </c>
      <c r="BD47" t="s" s="150">
        <v>1091</v>
      </c>
      <c r="BE47" t="s" s="150">
        <v>1091</v>
      </c>
      <c r="BF47" t="s" s="150">
        <v>1091</v>
      </c>
      <c r="BG47" t="s" s="150">
        <v>1091</v>
      </c>
      <c r="BH47" t="s" s="150">
        <v>1091</v>
      </c>
      <c r="BI47" t="s" s="150">
        <v>1091</v>
      </c>
      <c r="BJ47" t="s" s="150">
        <v>1091</v>
      </c>
      <c r="BK47" t="s" s="150">
        <v>1091</v>
      </c>
      <c r="BL47" t="s" s="150">
        <v>1091</v>
      </c>
      <c r="BM47" t="s" s="150">
        <v>1091</v>
      </c>
      <c r="BN47" t="s" s="150">
        <v>1091</v>
      </c>
      <c r="BO47" t="s" s="150">
        <v>1091</v>
      </c>
      <c r="BP47" t="s" s="150">
        <v>1091</v>
      </c>
      <c r="BQ47" t="s" s="150">
        <v>1091</v>
      </c>
      <c r="BR47" t="s" s="150">
        <v>1091</v>
      </c>
      <c r="BS47" t="s" s="150">
        <v>1091</v>
      </c>
      <c r="BT47" t="s" s="150">
        <v>1091</v>
      </c>
      <c r="BU47" t="s" s="150">
        <v>1091</v>
      </c>
      <c r="BV47" t="s" s="150">
        <v>1091</v>
      </c>
      <c r="BW47" t="s" s="150">
        <v>1091</v>
      </c>
      <c r="BX47" t="s" s="150">
        <v>1091</v>
      </c>
      <c r="BY47" t="s" s="150">
        <v>1091</v>
      </c>
      <c r="BZ47" t="s" s="150">
        <v>1091</v>
      </c>
      <c r="CA47" t="s" s="150">
        <v>1091</v>
      </c>
      <c r="CB47" t="s" s="150">
        <v>1091</v>
      </c>
      <c r="CC47" t="s" s="150">
        <v>1091</v>
      </c>
      <c r="CD47" t="s" s="150">
        <v>1091</v>
      </c>
      <c r="CE47" t="s" s="150">
        <v>1091</v>
      </c>
      <c r="CF47" t="s" s="150">
        <v>1091</v>
      </c>
      <c r="CG47" t="s" s="150">
        <v>1091</v>
      </c>
      <c r="CH47" t="s" s="150">
        <v>1091</v>
      </c>
      <c r="CI47" t="s" s="150">
        <v>1091</v>
      </c>
      <c r="CJ47" t="s" s="150">
        <v>1091</v>
      </c>
      <c r="CK47" t="s" s="150">
        <v>1091</v>
      </c>
      <c r="CL47" t="s" s="150">
        <v>1091</v>
      </c>
      <c r="CM47" t="s" s="150">
        <v>1091</v>
      </c>
      <c r="CN47" t="s" s="150">
        <v>1091</v>
      </c>
      <c r="CO47" t="s" s="150">
        <v>1091</v>
      </c>
      <c r="CP47" t="s" s="150">
        <v>1091</v>
      </c>
      <c r="CQ47" t="s" s="150">
        <v>1091</v>
      </c>
      <c r="CR47" t="s" s="150">
        <v>1091</v>
      </c>
      <c r="CS47" t="s" s="150">
        <v>1091</v>
      </c>
      <c r="CT47" t="s" s="150">
        <v>1091</v>
      </c>
      <c r="CU47" t="s" s="150">
        <v>1091</v>
      </c>
      <c r="CV47" t="s" s="150">
        <v>1091</v>
      </c>
      <c r="CW47" t="s" s="150">
        <v>1091</v>
      </c>
      <c r="CX47" t="s" s="150">
        <v>1091</v>
      </c>
      <c r="CY47" t="s" s="150">
        <v>1091</v>
      </c>
      <c r="CZ47" s="151"/>
      <c r="DA47" s="151"/>
      <c r="DB47" s="151"/>
      <c r="DC47" s="151"/>
      <c r="DD47" s="151"/>
      <c r="DE47" s="151"/>
      <c r="DF47" s="151"/>
      <c r="DG47" s="151"/>
      <c r="DH47" s="151"/>
      <c r="DI47" s="151"/>
      <c r="DJ47" s="151"/>
      <c r="DK47" s="151"/>
      <c r="DL47" s="151"/>
      <c r="DM47" s="151"/>
      <c r="DN47" s="151"/>
      <c r="DO47" s="151"/>
      <c r="DP47" s="151"/>
      <c r="DQ47" s="151"/>
      <c r="DR47" s="151"/>
      <c r="DS47" s="151"/>
      <c r="DT47" s="151"/>
      <c r="DU47" s="151"/>
      <c r="DV47" s="151"/>
      <c r="DW47" s="151"/>
      <c r="DX47" s="151"/>
      <c r="DY47" s="151"/>
      <c r="DZ47" s="151"/>
      <c r="EA47" s="151"/>
      <c r="EB47" s="151"/>
      <c r="EC47" s="151"/>
      <c r="ED47" s="151"/>
      <c r="EE47" s="151"/>
      <c r="EF47" s="151"/>
      <c r="EG47" s="151"/>
      <c r="EH47" s="151"/>
      <c r="EI47" s="151"/>
      <c r="EJ47" s="151"/>
      <c r="EK47" s="151"/>
      <c r="EL47" s="151"/>
      <c r="EM47" s="151"/>
      <c r="EN47" s="151"/>
      <c r="EO47" s="151"/>
      <c r="EP47" s="151"/>
      <c r="EQ47" s="151"/>
      <c r="ER47" s="151"/>
      <c r="ES47" s="151"/>
      <c r="ET47" s="151"/>
      <c r="EU47" s="151"/>
      <c r="EV47" s="151"/>
      <c r="EW47" s="151"/>
      <c r="EX47" s="151"/>
      <c r="EY47" s="151"/>
      <c r="EZ47" s="151"/>
      <c r="FA47" s="151"/>
      <c r="FB47" s="151"/>
      <c r="FC47" s="151"/>
      <c r="FD47" s="151"/>
      <c r="FE47" s="151"/>
      <c r="FF47" s="151"/>
      <c r="FG47" s="151"/>
      <c r="FH47" s="151"/>
      <c r="FI47" s="151"/>
      <c r="FJ47" s="151"/>
      <c r="FK47" s="151"/>
      <c r="FL47" s="151"/>
      <c r="FM47" s="151"/>
      <c r="FN47" s="151"/>
      <c r="FO47" s="151"/>
      <c r="FP47" s="151"/>
      <c r="FQ47" s="151"/>
      <c r="FR47" s="151"/>
      <c r="FS47" s="151"/>
      <c r="FT47" s="151"/>
      <c r="FU47" s="151"/>
      <c r="FV47" s="151"/>
      <c r="FW47" s="151"/>
      <c r="FX47" s="151"/>
      <c r="FY47" s="151"/>
      <c r="FZ47" s="151"/>
      <c r="GA47" s="151"/>
      <c r="GB47" s="151"/>
      <c r="GC47" s="151"/>
      <c r="GD47" s="151"/>
      <c r="GE47" s="151"/>
      <c r="GF47" s="151"/>
      <c r="GG47" s="151"/>
      <c r="GH47" s="151"/>
      <c r="GI47" s="151"/>
      <c r="GJ47" s="151"/>
      <c r="GK47" s="151"/>
      <c r="GL47" s="151"/>
      <c r="GM47" s="151"/>
      <c r="GN47" s="151"/>
      <c r="GO47" s="151"/>
      <c r="GP47" s="151"/>
      <c r="GQ47" s="151"/>
      <c r="GR47" s="151"/>
      <c r="GS47" s="151"/>
      <c r="GT47" s="151"/>
      <c r="GU47" s="151"/>
      <c r="GV47" s="151"/>
      <c r="GW47" s="151"/>
      <c r="GX47" s="151"/>
      <c r="GY47" s="151"/>
      <c r="GZ47" s="151"/>
      <c r="HA47" s="151"/>
      <c r="HB47" s="151"/>
      <c r="HC47" s="151"/>
      <c r="HD47" s="151"/>
      <c r="HE47" s="151"/>
      <c r="HF47" s="151"/>
      <c r="HG47" s="151"/>
      <c r="HH47" s="151"/>
      <c r="HI47" s="151"/>
      <c r="HJ47" s="151"/>
      <c r="HK47" s="151"/>
      <c r="HL47" s="151"/>
      <c r="HM47" s="151"/>
      <c r="HN47" s="151"/>
      <c r="HO47" s="151"/>
      <c r="HP47" s="151"/>
      <c r="HQ47" s="151"/>
      <c r="HR47" s="151"/>
      <c r="HS47" s="151"/>
      <c r="HT47" s="151"/>
      <c r="HU47" s="151"/>
      <c r="HV47" s="151"/>
      <c r="HW47" s="151"/>
      <c r="HX47" s="151"/>
      <c r="HY47" s="151"/>
      <c r="HZ47" s="151"/>
      <c r="IA47" s="151"/>
      <c r="IB47" s="151"/>
      <c r="IC47" s="151"/>
      <c r="ID47" s="151"/>
      <c r="IE47" s="151"/>
      <c r="IF47" s="151"/>
      <c r="IG47" s="151"/>
      <c r="IH47" s="151"/>
      <c r="II47" s="151"/>
      <c r="IJ47" s="151"/>
      <c r="IK47" s="151"/>
      <c r="IL47" s="151"/>
      <c r="IM47" s="151"/>
      <c r="IN47" s="151"/>
      <c r="IO47" s="151"/>
      <c r="IP47" s="151"/>
      <c r="IQ47" s="151"/>
      <c r="IR47" s="151"/>
      <c r="IS47" s="151"/>
      <c r="IT47" s="151"/>
      <c r="IU47" s="152"/>
    </row>
    <row r="48" s="141" customFormat="1" ht="15.2" customHeight="1">
      <c r="B48" t="s" s="153">
        <f>IF(INDEX(C48:AH48,1,'Tarifas Eléctricas'!$E$38)=0," ",INDEX(C48:AH48,1,'Tarifas Eléctricas'!$E$38))</f>
        <v>570</v>
      </c>
      <c r="C48" s="157"/>
      <c r="D48" s="157"/>
      <c r="E48" s="157"/>
      <c r="F48" s="157"/>
      <c r="G48" s="157"/>
      <c r="H48" s="157"/>
      <c r="I48" t="s" s="154">
        <v>1142</v>
      </c>
      <c r="J48" t="s" s="154">
        <v>617</v>
      </c>
      <c r="K48" s="157"/>
      <c r="L48" s="157"/>
      <c r="M48" t="s" s="154">
        <v>1143</v>
      </c>
      <c r="N48" t="s" s="154">
        <v>1144</v>
      </c>
      <c r="O48" t="s" s="154">
        <v>1145</v>
      </c>
      <c r="P48" t="s" s="154">
        <v>1146</v>
      </c>
      <c r="Q48" t="s" s="154">
        <v>1147</v>
      </c>
      <c r="R48" t="s" s="154">
        <v>520</v>
      </c>
      <c r="S48" s="157"/>
      <c r="T48" s="157"/>
      <c r="U48" t="s" s="154">
        <v>1148</v>
      </c>
      <c r="V48" t="s" s="154">
        <v>1149</v>
      </c>
      <c r="W48" t="s" s="154">
        <v>1150</v>
      </c>
      <c r="X48" s="157"/>
      <c r="Y48" s="157"/>
      <c r="Z48" t="s" s="154">
        <v>1151</v>
      </c>
      <c r="AA48" s="157"/>
      <c r="AB48" t="s" s="154">
        <v>1152</v>
      </c>
      <c r="AC48" s="157"/>
      <c r="AD48" s="157"/>
      <c r="AE48" t="s" s="154">
        <v>330</v>
      </c>
      <c r="AF48" t="s" s="154">
        <v>1153</v>
      </c>
      <c r="AG48" t="s" s="154">
        <v>1154</v>
      </c>
      <c r="AH48" t="s" s="154">
        <v>1155</v>
      </c>
      <c r="AJ48" t="s" s="155">
        <f>AJ10</f>
        <v>1156</v>
      </c>
      <c r="AK48" t="s" s="150">
        <v>1091</v>
      </c>
      <c r="AL48" t="s" s="150">
        <v>1091</v>
      </c>
      <c r="AM48" t="s" s="150">
        <v>1091</v>
      </c>
      <c r="AN48" t="s" s="150">
        <v>1091</v>
      </c>
      <c r="AO48" t="s" s="150">
        <v>1091</v>
      </c>
      <c r="AP48" t="s" s="150">
        <v>1091</v>
      </c>
      <c r="AQ48" t="s" s="150">
        <v>1091</v>
      </c>
      <c r="AR48" t="s" s="150">
        <v>1091</v>
      </c>
      <c r="AS48" t="s" s="150">
        <v>1091</v>
      </c>
      <c r="AT48" t="s" s="150">
        <v>1091</v>
      </c>
      <c r="AU48" t="s" s="150">
        <v>1091</v>
      </c>
      <c r="AV48" t="s" s="150">
        <v>1091</v>
      </c>
      <c r="AW48" t="s" s="150">
        <v>1091</v>
      </c>
      <c r="AX48" t="s" s="150">
        <v>1091</v>
      </c>
      <c r="AY48" t="s" s="150">
        <v>1091</v>
      </c>
      <c r="AZ48" t="s" s="150">
        <v>1091</v>
      </c>
      <c r="BA48" t="s" s="150">
        <v>1091</v>
      </c>
      <c r="BB48" t="s" s="150">
        <v>1091</v>
      </c>
      <c r="BC48" t="s" s="150">
        <v>1091</v>
      </c>
      <c r="BD48" t="s" s="150">
        <v>1091</v>
      </c>
      <c r="BE48" t="s" s="150">
        <v>1091</v>
      </c>
      <c r="BF48" t="s" s="150">
        <v>1091</v>
      </c>
      <c r="BG48" t="s" s="150">
        <v>1091</v>
      </c>
      <c r="BH48" t="s" s="150">
        <v>1091</v>
      </c>
      <c r="BI48" t="s" s="150">
        <v>1091</v>
      </c>
      <c r="BJ48" t="s" s="150">
        <v>1091</v>
      </c>
      <c r="BK48" t="s" s="150">
        <v>1091</v>
      </c>
      <c r="BL48" t="s" s="150">
        <v>1091</v>
      </c>
      <c r="BM48" t="s" s="150">
        <v>1091</v>
      </c>
      <c r="BN48" t="s" s="150">
        <v>1091</v>
      </c>
      <c r="BO48" t="s" s="150">
        <v>1091</v>
      </c>
      <c r="BP48" t="s" s="150">
        <v>1091</v>
      </c>
      <c r="BQ48" t="s" s="150">
        <v>1091</v>
      </c>
      <c r="BR48" t="s" s="150">
        <v>1091</v>
      </c>
      <c r="BS48" t="s" s="150">
        <v>1091</v>
      </c>
      <c r="BT48" t="s" s="150">
        <v>1091</v>
      </c>
      <c r="BU48" t="s" s="150">
        <v>1091</v>
      </c>
      <c r="BV48" t="s" s="150">
        <v>1091</v>
      </c>
      <c r="BW48" t="s" s="150">
        <v>1091</v>
      </c>
      <c r="BX48" s="151"/>
      <c r="BY48" s="151"/>
      <c r="BZ48" s="151"/>
      <c r="CA48" s="151"/>
      <c r="CB48" s="151"/>
      <c r="CC48" s="151"/>
      <c r="CD48" s="151"/>
      <c r="CE48" s="151"/>
      <c r="CF48" s="151"/>
      <c r="CG48" s="151"/>
      <c r="CH48" s="151"/>
      <c r="CI48" s="151"/>
      <c r="CJ48" s="151"/>
      <c r="CK48" s="151"/>
      <c r="CL48" s="151"/>
      <c r="CM48" s="151"/>
      <c r="CN48" s="151"/>
      <c r="CO48" s="151"/>
      <c r="CP48" s="151"/>
      <c r="CQ48" s="151"/>
      <c r="CR48" s="151"/>
      <c r="CS48" s="151"/>
      <c r="CT48" s="151"/>
      <c r="CU48" s="151"/>
      <c r="CV48" s="151"/>
      <c r="CW48" s="151"/>
      <c r="CX48" s="151"/>
      <c r="CY48" s="151"/>
      <c r="CZ48" s="151"/>
      <c r="DA48" s="151"/>
      <c r="DB48" s="151"/>
      <c r="DC48" s="151"/>
      <c r="DD48" s="151"/>
      <c r="DE48" s="151"/>
      <c r="DF48" s="151"/>
      <c r="DG48" s="151"/>
      <c r="DH48" s="151"/>
      <c r="DI48" s="151"/>
      <c r="DJ48" s="151"/>
      <c r="DK48" s="151"/>
      <c r="DL48" s="151"/>
      <c r="DM48" s="151"/>
      <c r="DN48" s="151"/>
      <c r="DO48" s="151"/>
      <c r="DP48" s="151"/>
      <c r="DQ48" s="151"/>
      <c r="DR48" s="151"/>
      <c r="DS48" s="151"/>
      <c r="DT48" s="151"/>
      <c r="DU48" s="151"/>
      <c r="DV48" s="151"/>
      <c r="DW48" s="151"/>
      <c r="DX48" s="151"/>
      <c r="DY48" s="151"/>
      <c r="DZ48" s="151"/>
      <c r="EA48" s="151"/>
      <c r="EB48" s="151"/>
      <c r="EC48" s="151"/>
      <c r="ED48" s="151"/>
      <c r="EE48" s="151"/>
      <c r="EF48" s="151"/>
      <c r="EG48" s="151"/>
      <c r="EH48" s="151"/>
      <c r="EI48" s="151"/>
      <c r="EJ48" s="151"/>
      <c r="EK48" s="151"/>
      <c r="EL48" s="151"/>
      <c r="EM48" s="151"/>
      <c r="EN48" s="151"/>
      <c r="EO48" s="151"/>
      <c r="EP48" s="151"/>
      <c r="EQ48" s="151"/>
      <c r="ER48" s="151"/>
      <c r="ES48" s="151"/>
      <c r="ET48" s="151"/>
      <c r="EU48" s="151"/>
      <c r="EV48" s="151"/>
      <c r="EW48" s="151"/>
      <c r="EX48" s="151"/>
      <c r="EY48" s="151"/>
      <c r="EZ48" s="151"/>
      <c r="FA48" s="151"/>
      <c r="FB48" s="151"/>
      <c r="FC48" s="151"/>
      <c r="FD48" s="151"/>
      <c r="FE48" s="151"/>
      <c r="FF48" s="151"/>
      <c r="FG48" s="151"/>
      <c r="FH48" s="151"/>
      <c r="FI48" s="151"/>
      <c r="FJ48" s="151"/>
      <c r="FK48" s="151"/>
      <c r="FL48" s="151"/>
      <c r="FM48" s="151"/>
      <c r="FN48" s="151"/>
      <c r="FO48" s="151"/>
      <c r="FP48" s="151"/>
      <c r="FQ48" s="151"/>
      <c r="FR48" s="151"/>
      <c r="FS48" s="151"/>
      <c r="FT48" s="151"/>
      <c r="FU48" s="151"/>
      <c r="FV48" s="151"/>
      <c r="FW48" s="151"/>
      <c r="FX48" s="151"/>
      <c r="FY48" s="151"/>
      <c r="FZ48" s="151"/>
      <c r="GA48" s="151"/>
      <c r="GB48" s="151"/>
      <c r="GC48" s="151"/>
      <c r="GD48" s="151"/>
      <c r="GE48" s="151"/>
      <c r="GF48" s="151"/>
      <c r="GG48" s="151"/>
      <c r="GH48" s="151"/>
      <c r="GI48" s="151"/>
      <c r="GJ48" s="151"/>
      <c r="GK48" s="151"/>
      <c r="GL48" s="151"/>
      <c r="GM48" s="151"/>
      <c r="GN48" s="151"/>
      <c r="GO48" s="151"/>
      <c r="GP48" s="151"/>
      <c r="GQ48" s="151"/>
      <c r="GR48" s="151"/>
      <c r="GS48" s="151"/>
      <c r="GT48" s="151"/>
      <c r="GU48" s="151"/>
      <c r="GV48" s="151"/>
      <c r="GW48" s="151"/>
      <c r="GX48" s="151"/>
      <c r="GY48" s="151"/>
      <c r="GZ48" s="151"/>
      <c r="HA48" s="151"/>
      <c r="HB48" s="151"/>
      <c r="HC48" s="151"/>
      <c r="HD48" s="151"/>
      <c r="HE48" s="151"/>
      <c r="HF48" s="151"/>
      <c r="HG48" s="151"/>
      <c r="HH48" s="151"/>
      <c r="HI48" s="151"/>
      <c r="HJ48" s="151"/>
      <c r="HK48" s="151"/>
      <c r="HL48" s="151"/>
      <c r="HM48" s="151"/>
      <c r="HN48" s="151"/>
      <c r="HO48" s="151"/>
      <c r="HP48" s="151"/>
      <c r="HQ48" s="151"/>
      <c r="HR48" s="151"/>
      <c r="HS48" s="151"/>
      <c r="HT48" s="151"/>
      <c r="HU48" s="151"/>
      <c r="HV48" s="151"/>
      <c r="HW48" s="151"/>
      <c r="HX48" s="151"/>
      <c r="HY48" s="151"/>
      <c r="HZ48" s="151"/>
      <c r="IA48" s="151"/>
      <c r="IB48" s="151"/>
      <c r="IC48" s="151"/>
      <c r="ID48" s="151"/>
      <c r="IE48" s="151"/>
      <c r="IF48" s="151"/>
      <c r="IG48" s="151"/>
      <c r="IH48" s="151"/>
      <c r="II48" s="151"/>
      <c r="IJ48" s="151"/>
      <c r="IK48" s="151"/>
      <c r="IL48" s="151"/>
      <c r="IM48" s="151"/>
      <c r="IN48" s="151"/>
      <c r="IO48" s="151"/>
      <c r="IP48" s="151"/>
      <c r="IQ48" s="151"/>
      <c r="IR48" s="151"/>
      <c r="IS48" s="151"/>
      <c r="IT48" s="151"/>
      <c r="IU48" s="152"/>
    </row>
    <row r="49" s="141" customFormat="1" ht="15.2" customHeight="1">
      <c r="B49" t="s" s="153">
        <f>IF(INDEX(C49:AH49,1,'Tarifas Eléctricas'!$E$38)=0," ",INDEX(C49:AH49,1,'Tarifas Eléctricas'!$E$38))</f>
        <v>570</v>
      </c>
      <c r="C49" s="157"/>
      <c r="D49" s="157"/>
      <c r="E49" s="157"/>
      <c r="F49" s="157"/>
      <c r="G49" s="157"/>
      <c r="H49" s="157"/>
      <c r="I49" t="s" s="154">
        <v>1157</v>
      </c>
      <c r="J49" t="s" s="154">
        <v>1158</v>
      </c>
      <c r="K49" s="157"/>
      <c r="L49" s="157"/>
      <c r="M49" s="157"/>
      <c r="N49" t="s" s="154">
        <v>1159</v>
      </c>
      <c r="O49" t="s" s="154">
        <v>1160</v>
      </c>
      <c r="P49" t="s" s="154">
        <v>1161</v>
      </c>
      <c r="Q49" t="s" s="154">
        <v>1162</v>
      </c>
      <c r="R49" t="s" s="154">
        <v>1163</v>
      </c>
      <c r="S49" s="157"/>
      <c r="T49" s="157"/>
      <c r="U49" t="s" s="154">
        <v>398</v>
      </c>
      <c r="V49" t="s" s="154">
        <v>1164</v>
      </c>
      <c r="W49" t="s" s="154">
        <v>800</v>
      </c>
      <c r="X49" s="157"/>
      <c r="Y49" s="157"/>
      <c r="Z49" t="s" s="154">
        <v>1165</v>
      </c>
      <c r="AA49" s="157"/>
      <c r="AB49" t="s" s="154">
        <v>1166</v>
      </c>
      <c r="AC49" s="157"/>
      <c r="AD49" s="157"/>
      <c r="AE49" t="s" s="154">
        <v>326</v>
      </c>
      <c r="AF49" t="s" s="154">
        <v>1167</v>
      </c>
      <c r="AG49" t="s" s="154">
        <v>1168</v>
      </c>
      <c r="AH49" t="s" s="154">
        <v>1169</v>
      </c>
      <c r="AJ49" t="s" s="155">
        <f>AJ11</f>
        <v>1170</v>
      </c>
      <c r="AK49" t="s" s="150">
        <v>951</v>
      </c>
      <c r="AL49" t="s" s="150">
        <v>951</v>
      </c>
      <c r="AM49" t="s" s="150">
        <v>951</v>
      </c>
      <c r="AN49" t="s" s="150">
        <v>951</v>
      </c>
      <c r="AO49" t="s" s="150">
        <v>951</v>
      </c>
      <c r="AP49" t="s" s="150">
        <v>951</v>
      </c>
      <c r="AQ49" t="s" s="150">
        <v>951</v>
      </c>
      <c r="AR49" t="s" s="150">
        <v>951</v>
      </c>
      <c r="AS49" t="s" s="150">
        <v>951</v>
      </c>
      <c r="AT49" t="s" s="150">
        <v>951</v>
      </c>
      <c r="AU49" t="s" s="150">
        <v>951</v>
      </c>
      <c r="AV49" t="s" s="150">
        <v>951</v>
      </c>
      <c r="AW49" t="s" s="150">
        <v>951</v>
      </c>
      <c r="AX49" t="s" s="150">
        <v>951</v>
      </c>
      <c r="AY49" t="s" s="150">
        <v>951</v>
      </c>
      <c r="AZ49" t="s" s="150">
        <v>951</v>
      </c>
      <c r="BA49" s="151"/>
      <c r="BB49" s="151"/>
      <c r="BC49" s="151"/>
      <c r="BD49" s="151"/>
      <c r="BE49" s="151"/>
      <c r="BF49" s="151"/>
      <c r="BG49" s="151"/>
      <c r="BH49" s="151"/>
      <c r="BI49" s="151"/>
      <c r="BJ49" s="151"/>
      <c r="BK49" s="151"/>
      <c r="BL49" s="151"/>
      <c r="BM49" s="151"/>
      <c r="BN49" s="151"/>
      <c r="BO49" s="151"/>
      <c r="BP49" s="151"/>
      <c r="BQ49" s="151"/>
      <c r="BR49" s="151"/>
      <c r="BS49" s="151"/>
      <c r="BT49" s="151"/>
      <c r="BU49" s="151"/>
      <c r="BV49" s="151"/>
      <c r="BW49" s="151"/>
      <c r="BX49" s="151"/>
      <c r="BY49" s="151"/>
      <c r="BZ49" s="151"/>
      <c r="CA49" s="151"/>
      <c r="CB49" s="151"/>
      <c r="CC49" s="151"/>
      <c r="CD49" s="151"/>
      <c r="CE49" s="151"/>
      <c r="CF49" s="151"/>
      <c r="CG49" s="151"/>
      <c r="CH49" s="151"/>
      <c r="CI49" s="151"/>
      <c r="CJ49" s="151"/>
      <c r="CK49" s="151"/>
      <c r="CL49" s="151"/>
      <c r="CM49" s="151"/>
      <c r="CN49" s="151"/>
      <c r="CO49" s="151"/>
      <c r="CP49" s="151"/>
      <c r="CQ49" s="151"/>
      <c r="CR49" s="151"/>
      <c r="CS49" s="151"/>
      <c r="CT49" s="151"/>
      <c r="CU49" s="151"/>
      <c r="CV49" s="151"/>
      <c r="CW49" s="151"/>
      <c r="CX49" s="151"/>
      <c r="CY49" s="151"/>
      <c r="CZ49" s="151"/>
      <c r="DA49" s="151"/>
      <c r="DB49" s="151"/>
      <c r="DC49" s="151"/>
      <c r="DD49" s="151"/>
      <c r="DE49" s="151"/>
      <c r="DF49" s="151"/>
      <c r="DG49" s="151"/>
      <c r="DH49" s="151"/>
      <c r="DI49" s="151"/>
      <c r="DJ49" s="151"/>
      <c r="DK49" s="151"/>
      <c r="DL49" s="151"/>
      <c r="DM49" s="151"/>
      <c r="DN49" s="151"/>
      <c r="DO49" s="151"/>
      <c r="DP49" s="151"/>
      <c r="DQ49" s="151"/>
      <c r="DR49" s="151"/>
      <c r="DS49" s="151"/>
      <c r="DT49" s="151"/>
      <c r="DU49" s="151"/>
      <c r="DV49" s="151"/>
      <c r="DW49" s="151"/>
      <c r="DX49" s="151"/>
      <c r="DY49" s="151"/>
      <c r="DZ49" s="151"/>
      <c r="EA49" s="151"/>
      <c r="EB49" s="151"/>
      <c r="EC49" s="151"/>
      <c r="ED49" s="151"/>
      <c r="EE49" s="151"/>
      <c r="EF49" s="151"/>
      <c r="EG49" s="151"/>
      <c r="EH49" s="151"/>
      <c r="EI49" s="151"/>
      <c r="EJ49" s="151"/>
      <c r="EK49" s="151"/>
      <c r="EL49" s="151"/>
      <c r="EM49" s="151"/>
      <c r="EN49" s="151"/>
      <c r="EO49" s="151"/>
      <c r="EP49" s="151"/>
      <c r="EQ49" s="151"/>
      <c r="ER49" s="151"/>
      <c r="ES49" s="151"/>
      <c r="ET49" s="151"/>
      <c r="EU49" s="151"/>
      <c r="EV49" s="151"/>
      <c r="EW49" s="151"/>
      <c r="EX49" s="151"/>
      <c r="EY49" s="151"/>
      <c r="EZ49" s="151"/>
      <c r="FA49" s="151"/>
      <c r="FB49" s="151"/>
      <c r="FC49" s="151"/>
      <c r="FD49" s="151"/>
      <c r="FE49" s="151"/>
      <c r="FF49" s="151"/>
      <c r="FG49" s="151"/>
      <c r="FH49" s="151"/>
      <c r="FI49" s="151"/>
      <c r="FJ49" s="151"/>
      <c r="FK49" s="151"/>
      <c r="FL49" s="151"/>
      <c r="FM49" s="151"/>
      <c r="FN49" s="151"/>
      <c r="FO49" s="151"/>
      <c r="FP49" s="151"/>
      <c r="FQ49" s="151"/>
      <c r="FR49" s="151"/>
      <c r="FS49" s="151"/>
      <c r="FT49" s="151"/>
      <c r="FU49" s="151"/>
      <c r="FV49" s="151"/>
      <c r="FW49" s="151"/>
      <c r="FX49" s="151"/>
      <c r="FY49" s="151"/>
      <c r="FZ49" s="151"/>
      <c r="GA49" s="151"/>
      <c r="GB49" s="151"/>
      <c r="GC49" s="151"/>
      <c r="GD49" s="151"/>
      <c r="GE49" s="151"/>
      <c r="GF49" s="151"/>
      <c r="GG49" s="151"/>
      <c r="GH49" s="151"/>
      <c r="GI49" s="151"/>
      <c r="GJ49" s="151"/>
      <c r="GK49" s="151"/>
      <c r="GL49" s="151"/>
      <c r="GM49" s="151"/>
      <c r="GN49" s="151"/>
      <c r="GO49" s="151"/>
      <c r="GP49" s="151"/>
      <c r="GQ49" s="151"/>
      <c r="GR49" s="151"/>
      <c r="GS49" s="151"/>
      <c r="GT49" s="151"/>
      <c r="GU49" s="151"/>
      <c r="GV49" s="151"/>
      <c r="GW49" s="151"/>
      <c r="GX49" s="151"/>
      <c r="GY49" s="151"/>
      <c r="GZ49" s="151"/>
      <c r="HA49" s="151"/>
      <c r="HB49" s="151"/>
      <c r="HC49" s="151"/>
      <c r="HD49" s="151"/>
      <c r="HE49" s="151"/>
      <c r="HF49" s="151"/>
      <c r="HG49" s="151"/>
      <c r="HH49" s="151"/>
      <c r="HI49" s="151"/>
      <c r="HJ49" s="151"/>
      <c r="HK49" s="151"/>
      <c r="HL49" s="151"/>
      <c r="HM49" s="151"/>
      <c r="HN49" s="151"/>
      <c r="HO49" s="151"/>
      <c r="HP49" s="151"/>
      <c r="HQ49" s="151"/>
      <c r="HR49" s="151"/>
      <c r="HS49" s="151"/>
      <c r="HT49" s="151"/>
      <c r="HU49" s="151"/>
      <c r="HV49" s="151"/>
      <c r="HW49" s="151"/>
      <c r="HX49" s="151"/>
      <c r="HY49" s="151"/>
      <c r="HZ49" s="151"/>
      <c r="IA49" s="151"/>
      <c r="IB49" s="151"/>
      <c r="IC49" s="151"/>
      <c r="ID49" s="151"/>
      <c r="IE49" s="151"/>
      <c r="IF49" s="151"/>
      <c r="IG49" s="151"/>
      <c r="IH49" s="151"/>
      <c r="II49" s="151"/>
      <c r="IJ49" s="151"/>
      <c r="IK49" s="151"/>
      <c r="IL49" s="151"/>
      <c r="IM49" s="151"/>
      <c r="IN49" s="151"/>
      <c r="IO49" s="151"/>
      <c r="IP49" s="151"/>
      <c r="IQ49" s="151"/>
      <c r="IR49" s="151"/>
      <c r="IS49" s="151"/>
      <c r="IT49" s="151"/>
      <c r="IU49" s="152"/>
    </row>
    <row r="50" s="141" customFormat="1" ht="15.2" customHeight="1">
      <c r="B50" t="s" s="153">
        <f>IF(INDEX(C50:AH50,1,'Tarifas Eléctricas'!$E$38)=0," ",INDEX(C50:AH50,1,'Tarifas Eléctricas'!$E$38))</f>
        <v>570</v>
      </c>
      <c r="C50" s="157"/>
      <c r="D50" s="157"/>
      <c r="E50" s="157"/>
      <c r="F50" s="157"/>
      <c r="G50" s="157"/>
      <c r="H50" s="157"/>
      <c r="I50" t="s" s="154">
        <v>520</v>
      </c>
      <c r="J50" t="s" s="154">
        <v>1171</v>
      </c>
      <c r="K50" s="157"/>
      <c r="L50" s="157"/>
      <c r="M50" s="157"/>
      <c r="N50" t="s" s="154">
        <v>1172</v>
      </c>
      <c r="O50" t="s" s="154">
        <v>1173</v>
      </c>
      <c r="P50" t="s" s="154">
        <v>247</v>
      </c>
      <c r="Q50" t="s" s="154">
        <v>1174</v>
      </c>
      <c r="R50" t="s" s="154">
        <v>632</v>
      </c>
      <c r="S50" s="157"/>
      <c r="T50" s="157"/>
      <c r="U50" t="s" s="154">
        <v>867</v>
      </c>
      <c r="V50" t="s" s="154">
        <v>1175</v>
      </c>
      <c r="W50" t="s" s="154">
        <v>1176</v>
      </c>
      <c r="X50" s="157"/>
      <c r="Y50" s="157"/>
      <c r="Z50" t="s" s="154">
        <v>1177</v>
      </c>
      <c r="AA50" s="157"/>
      <c r="AB50" t="s" s="154">
        <v>1178</v>
      </c>
      <c r="AC50" s="157"/>
      <c r="AD50" s="157"/>
      <c r="AE50" t="s" s="154">
        <v>1179</v>
      </c>
      <c r="AF50" t="s" s="154">
        <v>1180</v>
      </c>
      <c r="AG50" t="s" s="154">
        <v>1181</v>
      </c>
      <c r="AH50" t="s" s="154">
        <v>1182</v>
      </c>
      <c r="AJ50" t="s" s="155">
        <f>AJ12</f>
        <v>1183</v>
      </c>
      <c r="AK50" t="s" s="150">
        <v>1009</v>
      </c>
      <c r="AL50" t="s" s="150">
        <v>1009</v>
      </c>
      <c r="AM50" t="s" s="150">
        <v>1009</v>
      </c>
      <c r="AN50" t="s" s="150">
        <v>1009</v>
      </c>
      <c r="AO50" t="s" s="150">
        <v>1009</v>
      </c>
      <c r="AP50" t="s" s="150">
        <v>1009</v>
      </c>
      <c r="AQ50" t="s" s="150">
        <v>1009</v>
      </c>
      <c r="AR50" t="s" s="150">
        <v>1009</v>
      </c>
      <c r="AS50" t="s" s="150">
        <v>1009</v>
      </c>
      <c r="AT50" t="s" s="150">
        <v>1009</v>
      </c>
      <c r="AU50" t="s" s="150">
        <v>1009</v>
      </c>
      <c r="AV50" t="s" s="150">
        <v>1009</v>
      </c>
      <c r="AW50" t="s" s="150">
        <v>1009</v>
      </c>
      <c r="AX50" t="s" s="150">
        <v>1009</v>
      </c>
      <c r="AY50" t="s" s="150">
        <v>1009</v>
      </c>
      <c r="AZ50" t="s" s="150">
        <v>1009</v>
      </c>
      <c r="BA50" t="s" s="150">
        <v>1009</v>
      </c>
      <c r="BB50" t="s" s="150">
        <v>1009</v>
      </c>
      <c r="BC50" t="s" s="150">
        <v>1009</v>
      </c>
      <c r="BD50" t="s" s="150">
        <v>1009</v>
      </c>
      <c r="BE50" t="s" s="150">
        <v>1009</v>
      </c>
      <c r="BF50" t="s" s="150">
        <v>1009</v>
      </c>
      <c r="BG50" t="s" s="150">
        <v>1009</v>
      </c>
      <c r="BH50" t="s" s="150">
        <v>1009</v>
      </c>
      <c r="BI50" t="s" s="150">
        <v>1009</v>
      </c>
      <c r="BJ50" t="s" s="150">
        <v>1009</v>
      </c>
      <c r="BK50" t="s" s="150">
        <v>1009</v>
      </c>
      <c r="BL50" t="s" s="150">
        <v>1009</v>
      </c>
      <c r="BM50" t="s" s="150">
        <v>1009</v>
      </c>
      <c r="BN50" t="s" s="150">
        <v>1009</v>
      </c>
      <c r="BO50" t="s" s="150">
        <v>1009</v>
      </c>
      <c r="BP50" t="s" s="150">
        <v>1009</v>
      </c>
      <c r="BQ50" t="s" s="150">
        <v>1009</v>
      </c>
      <c r="BR50" t="s" s="150">
        <v>1009</v>
      </c>
      <c r="BS50" t="s" s="150">
        <v>1009</v>
      </c>
      <c r="BT50" t="s" s="150">
        <v>1009</v>
      </c>
      <c r="BU50" t="s" s="150">
        <v>1009</v>
      </c>
      <c r="BV50" t="s" s="150">
        <v>1009</v>
      </c>
      <c r="BW50" t="s" s="150">
        <v>1009</v>
      </c>
      <c r="BX50" t="s" s="150">
        <v>1009</v>
      </c>
      <c r="BY50" t="s" s="150">
        <v>1009</v>
      </c>
      <c r="BZ50" t="s" s="150">
        <v>1009</v>
      </c>
      <c r="CA50" t="s" s="150">
        <v>1009</v>
      </c>
      <c r="CB50" t="s" s="150">
        <v>1009</v>
      </c>
      <c r="CC50" t="s" s="150">
        <v>1009</v>
      </c>
      <c r="CD50" t="s" s="150">
        <v>1009</v>
      </c>
      <c r="CE50" s="151"/>
      <c r="CF50" s="151"/>
      <c r="CG50" s="151"/>
      <c r="CH50" s="151"/>
      <c r="CI50" s="151"/>
      <c r="CJ50" s="151"/>
      <c r="CK50" s="151"/>
      <c r="CL50" s="151"/>
      <c r="CM50" s="151"/>
      <c r="CN50" s="151"/>
      <c r="CO50" s="151"/>
      <c r="CP50" s="151"/>
      <c r="CQ50" s="151"/>
      <c r="CR50" s="151"/>
      <c r="CS50" s="151"/>
      <c r="CT50" s="151"/>
      <c r="CU50" s="151"/>
      <c r="CV50" s="151"/>
      <c r="CW50" s="151"/>
      <c r="CX50" s="151"/>
      <c r="CY50" s="151"/>
      <c r="CZ50" s="151"/>
      <c r="DA50" s="151"/>
      <c r="DB50" s="151"/>
      <c r="DC50" s="151"/>
      <c r="DD50" s="151"/>
      <c r="DE50" s="151"/>
      <c r="DF50" s="151"/>
      <c r="DG50" s="151"/>
      <c r="DH50" s="151"/>
      <c r="DI50" s="151"/>
      <c r="DJ50" s="151"/>
      <c r="DK50" s="151"/>
      <c r="DL50" s="151"/>
      <c r="DM50" s="151"/>
      <c r="DN50" s="151"/>
      <c r="DO50" s="151"/>
      <c r="DP50" s="151"/>
      <c r="DQ50" s="151"/>
      <c r="DR50" s="151"/>
      <c r="DS50" s="151"/>
      <c r="DT50" s="151"/>
      <c r="DU50" s="151"/>
      <c r="DV50" s="151"/>
      <c r="DW50" s="151"/>
      <c r="DX50" s="151"/>
      <c r="DY50" s="151"/>
      <c r="DZ50" s="151"/>
      <c r="EA50" s="151"/>
      <c r="EB50" s="151"/>
      <c r="EC50" s="151"/>
      <c r="ED50" s="151"/>
      <c r="EE50" s="151"/>
      <c r="EF50" s="151"/>
      <c r="EG50" s="151"/>
      <c r="EH50" s="151"/>
      <c r="EI50" s="151"/>
      <c r="EJ50" s="151"/>
      <c r="EK50" s="151"/>
      <c r="EL50" s="151"/>
      <c r="EM50" s="151"/>
      <c r="EN50" s="151"/>
      <c r="EO50" s="151"/>
      <c r="EP50" s="151"/>
      <c r="EQ50" s="151"/>
      <c r="ER50" s="151"/>
      <c r="ES50" s="151"/>
      <c r="ET50" s="151"/>
      <c r="EU50" s="151"/>
      <c r="EV50" s="151"/>
      <c r="EW50" s="151"/>
      <c r="EX50" s="151"/>
      <c r="EY50" s="151"/>
      <c r="EZ50" s="151"/>
      <c r="FA50" s="151"/>
      <c r="FB50" s="151"/>
      <c r="FC50" s="151"/>
      <c r="FD50" s="151"/>
      <c r="FE50" s="151"/>
      <c r="FF50" s="151"/>
      <c r="FG50" s="151"/>
      <c r="FH50" s="151"/>
      <c r="FI50" s="151"/>
      <c r="FJ50" s="151"/>
      <c r="FK50" s="151"/>
      <c r="FL50" s="151"/>
      <c r="FM50" s="151"/>
      <c r="FN50" s="151"/>
      <c r="FO50" s="151"/>
      <c r="FP50" s="151"/>
      <c r="FQ50" s="151"/>
      <c r="FR50" s="151"/>
      <c r="FS50" s="151"/>
      <c r="FT50" s="151"/>
      <c r="FU50" s="151"/>
      <c r="FV50" s="151"/>
      <c r="FW50" s="151"/>
      <c r="FX50" s="151"/>
      <c r="FY50" s="151"/>
      <c r="FZ50" s="151"/>
      <c r="GA50" s="151"/>
      <c r="GB50" s="151"/>
      <c r="GC50" s="151"/>
      <c r="GD50" s="151"/>
      <c r="GE50" s="151"/>
      <c r="GF50" s="151"/>
      <c r="GG50" s="151"/>
      <c r="GH50" s="151"/>
      <c r="GI50" s="151"/>
      <c r="GJ50" s="151"/>
      <c r="GK50" s="151"/>
      <c r="GL50" s="151"/>
      <c r="GM50" s="151"/>
      <c r="GN50" s="151"/>
      <c r="GO50" s="151"/>
      <c r="GP50" s="151"/>
      <c r="GQ50" s="151"/>
      <c r="GR50" s="151"/>
      <c r="GS50" s="151"/>
      <c r="GT50" s="151"/>
      <c r="GU50" s="151"/>
      <c r="GV50" s="151"/>
      <c r="GW50" s="151"/>
      <c r="GX50" s="151"/>
      <c r="GY50" s="151"/>
      <c r="GZ50" s="151"/>
      <c r="HA50" s="151"/>
      <c r="HB50" s="151"/>
      <c r="HC50" s="151"/>
      <c r="HD50" s="151"/>
      <c r="HE50" s="151"/>
      <c r="HF50" s="151"/>
      <c r="HG50" s="151"/>
      <c r="HH50" s="151"/>
      <c r="HI50" s="151"/>
      <c r="HJ50" s="151"/>
      <c r="HK50" s="151"/>
      <c r="HL50" s="151"/>
      <c r="HM50" s="151"/>
      <c r="HN50" s="151"/>
      <c r="HO50" s="151"/>
      <c r="HP50" s="151"/>
      <c r="HQ50" s="151"/>
      <c r="HR50" s="151"/>
      <c r="HS50" s="151"/>
      <c r="HT50" s="151"/>
      <c r="HU50" s="151"/>
      <c r="HV50" s="151"/>
      <c r="HW50" s="151"/>
      <c r="HX50" s="151"/>
      <c r="HY50" s="151"/>
      <c r="HZ50" s="151"/>
      <c r="IA50" s="151"/>
      <c r="IB50" s="151"/>
      <c r="IC50" s="151"/>
      <c r="ID50" s="151"/>
      <c r="IE50" s="151"/>
      <c r="IF50" s="151"/>
      <c r="IG50" s="151"/>
      <c r="IH50" s="151"/>
      <c r="II50" s="151"/>
      <c r="IJ50" s="151"/>
      <c r="IK50" s="151"/>
      <c r="IL50" s="151"/>
      <c r="IM50" s="151"/>
      <c r="IN50" s="151"/>
      <c r="IO50" s="151"/>
      <c r="IP50" s="151"/>
      <c r="IQ50" s="151"/>
      <c r="IR50" s="151"/>
      <c r="IS50" s="151"/>
      <c r="IT50" s="151"/>
      <c r="IU50" s="152"/>
    </row>
    <row r="51" s="141" customFormat="1" ht="15.2" customHeight="1">
      <c r="B51" t="s" s="153">
        <f>IF(INDEX(C51:AH51,1,'Tarifas Eléctricas'!$E$38)=0," ",INDEX(C51:AH51,1,'Tarifas Eléctricas'!$E$38))</f>
        <v>570</v>
      </c>
      <c r="C51" s="157"/>
      <c r="D51" s="157"/>
      <c r="E51" s="157"/>
      <c r="F51" s="157"/>
      <c r="G51" s="157"/>
      <c r="H51" s="157"/>
      <c r="I51" t="s" s="154">
        <v>1184</v>
      </c>
      <c r="J51" t="s" s="154">
        <v>1185</v>
      </c>
      <c r="K51" s="157"/>
      <c r="L51" s="157"/>
      <c r="M51" s="157"/>
      <c r="N51" t="s" s="154">
        <v>1186</v>
      </c>
      <c r="O51" t="s" s="154">
        <v>1187</v>
      </c>
      <c r="P51" t="s" s="154">
        <v>1188</v>
      </c>
      <c r="Q51" t="s" s="154">
        <v>1189</v>
      </c>
      <c r="R51" t="s" s="154">
        <v>1190</v>
      </c>
      <c r="S51" s="157"/>
      <c r="T51" s="157"/>
      <c r="U51" t="s" s="154">
        <v>1191</v>
      </c>
      <c r="V51" t="s" s="154">
        <v>1192</v>
      </c>
      <c r="W51" t="s" s="154">
        <v>1193</v>
      </c>
      <c r="X51" s="157"/>
      <c r="Y51" s="157"/>
      <c r="Z51" t="s" s="154">
        <v>1194</v>
      </c>
      <c r="AA51" s="157"/>
      <c r="AB51" t="s" s="154">
        <v>1195</v>
      </c>
      <c r="AC51" s="157"/>
      <c r="AD51" s="157"/>
      <c r="AE51" t="s" s="154">
        <v>1196</v>
      </c>
      <c r="AF51" t="s" s="154">
        <v>1197</v>
      </c>
      <c r="AG51" t="s" s="154">
        <v>1198</v>
      </c>
      <c r="AH51" t="s" s="154">
        <v>1199</v>
      </c>
      <c r="AJ51" t="s" s="155">
        <f>AJ13</f>
        <v>1200</v>
      </c>
      <c r="AK51" t="s" s="150">
        <v>1009</v>
      </c>
      <c r="AL51" t="s" s="150">
        <v>1009</v>
      </c>
      <c r="AM51" t="s" s="150">
        <v>1009</v>
      </c>
      <c r="AN51" t="s" s="150">
        <v>1009</v>
      </c>
      <c r="AO51" t="s" s="150">
        <v>1009</v>
      </c>
      <c r="AP51" t="s" s="150">
        <v>1009</v>
      </c>
      <c r="AQ51" t="s" s="150">
        <v>1009</v>
      </c>
      <c r="AR51" t="s" s="150">
        <v>1009</v>
      </c>
      <c r="AS51" t="s" s="150">
        <v>1009</v>
      </c>
      <c r="AT51" t="s" s="150">
        <v>1009</v>
      </c>
      <c r="AU51" t="s" s="150">
        <v>1009</v>
      </c>
      <c r="AV51" t="s" s="150">
        <v>1009</v>
      </c>
      <c r="AW51" t="s" s="150">
        <v>1009</v>
      </c>
      <c r="AX51" t="s" s="150">
        <v>1009</v>
      </c>
      <c r="AY51" t="s" s="150">
        <v>1009</v>
      </c>
      <c r="AZ51" t="s" s="150">
        <v>1009</v>
      </c>
      <c r="BA51" t="s" s="150">
        <v>1009</v>
      </c>
      <c r="BB51" t="s" s="150">
        <v>1009</v>
      </c>
      <c r="BC51" t="s" s="150">
        <v>1009</v>
      </c>
      <c r="BD51" t="s" s="150">
        <v>1009</v>
      </c>
      <c r="BE51" t="s" s="150">
        <v>1009</v>
      </c>
      <c r="BF51" t="s" s="150">
        <v>1009</v>
      </c>
      <c r="BG51" t="s" s="150">
        <v>1009</v>
      </c>
      <c r="BH51" t="s" s="150">
        <v>1009</v>
      </c>
      <c r="BI51" t="s" s="150">
        <v>1009</v>
      </c>
      <c r="BJ51" t="s" s="150">
        <v>1009</v>
      </c>
      <c r="BK51" t="s" s="150">
        <v>1009</v>
      </c>
      <c r="BL51" t="s" s="150">
        <v>1009</v>
      </c>
      <c r="BM51" t="s" s="150">
        <v>1009</v>
      </c>
      <c r="BN51" t="s" s="150">
        <v>1009</v>
      </c>
      <c r="BO51" t="s" s="150">
        <v>1009</v>
      </c>
      <c r="BP51" t="s" s="150">
        <v>1009</v>
      </c>
      <c r="BQ51" t="s" s="150">
        <v>1009</v>
      </c>
      <c r="BR51" t="s" s="150">
        <v>1009</v>
      </c>
      <c r="BS51" t="s" s="150">
        <v>1009</v>
      </c>
      <c r="BT51" t="s" s="150">
        <v>1009</v>
      </c>
      <c r="BU51" t="s" s="150">
        <v>1009</v>
      </c>
      <c r="BV51" t="s" s="150">
        <v>1009</v>
      </c>
      <c r="BW51" t="s" s="150">
        <v>1009</v>
      </c>
      <c r="BX51" t="s" s="150">
        <v>1009</v>
      </c>
      <c r="BY51" t="s" s="150">
        <v>1009</v>
      </c>
      <c r="BZ51" t="s" s="150">
        <v>1009</v>
      </c>
      <c r="CA51" t="s" s="150">
        <v>1009</v>
      </c>
      <c r="CB51" t="s" s="150">
        <v>1009</v>
      </c>
      <c r="CC51" t="s" s="150">
        <v>1009</v>
      </c>
      <c r="CD51" t="s" s="150">
        <v>1009</v>
      </c>
      <c r="CE51" t="s" s="150">
        <v>1009</v>
      </c>
      <c r="CF51" t="s" s="150">
        <v>1009</v>
      </c>
      <c r="CG51" t="s" s="150">
        <v>1009</v>
      </c>
      <c r="CH51" t="s" s="150">
        <v>1009</v>
      </c>
      <c r="CI51" t="s" s="150">
        <v>1009</v>
      </c>
      <c r="CJ51" t="s" s="150">
        <v>1009</v>
      </c>
      <c r="CK51" t="s" s="150">
        <v>1009</v>
      </c>
      <c r="CL51" t="s" s="150">
        <v>1009</v>
      </c>
      <c r="CM51" t="s" s="150">
        <v>1009</v>
      </c>
      <c r="CN51" t="s" s="150">
        <v>1009</v>
      </c>
      <c r="CO51" t="s" s="150">
        <v>1009</v>
      </c>
      <c r="CP51" t="s" s="150">
        <v>1009</v>
      </c>
      <c r="CQ51" t="s" s="150">
        <v>1009</v>
      </c>
      <c r="CR51" t="s" s="150">
        <v>1009</v>
      </c>
      <c r="CS51" t="s" s="150">
        <v>1009</v>
      </c>
      <c r="CT51" t="s" s="150">
        <v>1009</v>
      </c>
      <c r="CU51" t="s" s="150">
        <v>1009</v>
      </c>
      <c r="CV51" t="s" s="150">
        <v>1009</v>
      </c>
      <c r="CW51" t="s" s="150">
        <v>1009</v>
      </c>
      <c r="CX51" t="s" s="150">
        <v>1009</v>
      </c>
      <c r="CY51" t="s" s="150">
        <v>1009</v>
      </c>
      <c r="CZ51" t="s" s="150">
        <v>1009</v>
      </c>
      <c r="DA51" t="s" s="150">
        <v>1009</v>
      </c>
      <c r="DB51" t="s" s="150">
        <v>1009</v>
      </c>
      <c r="DC51" t="s" s="150">
        <v>1009</v>
      </c>
      <c r="DD51" t="s" s="150">
        <v>1009</v>
      </c>
      <c r="DE51" t="s" s="150">
        <v>1009</v>
      </c>
      <c r="DF51" t="s" s="150">
        <v>1009</v>
      </c>
      <c r="DG51" t="s" s="150">
        <v>1009</v>
      </c>
      <c r="DH51" t="s" s="150">
        <v>1009</v>
      </c>
      <c r="DI51" t="s" s="150">
        <v>1009</v>
      </c>
      <c r="DJ51" t="s" s="150">
        <v>1009</v>
      </c>
      <c r="DK51" t="s" s="150">
        <v>1009</v>
      </c>
      <c r="DL51" t="s" s="150">
        <v>1009</v>
      </c>
      <c r="DM51" t="s" s="150">
        <v>1009</v>
      </c>
      <c r="DN51" s="151"/>
      <c r="DO51" s="151"/>
      <c r="DP51" s="151"/>
      <c r="DQ51" s="151"/>
      <c r="DR51" s="151"/>
      <c r="DS51" s="151"/>
      <c r="DT51" s="151"/>
      <c r="DU51" s="151"/>
      <c r="DV51" s="151"/>
      <c r="DW51" s="151"/>
      <c r="DX51" s="151"/>
      <c r="DY51" s="151"/>
      <c r="DZ51" s="151"/>
      <c r="EA51" s="151"/>
      <c r="EB51" s="151"/>
      <c r="EC51" s="151"/>
      <c r="ED51" s="151"/>
      <c r="EE51" s="151"/>
      <c r="EF51" s="151"/>
      <c r="EG51" s="151"/>
      <c r="EH51" s="151"/>
      <c r="EI51" s="151"/>
      <c r="EJ51" s="151"/>
      <c r="EK51" s="151"/>
      <c r="EL51" s="151"/>
      <c r="EM51" s="151"/>
      <c r="EN51" s="151"/>
      <c r="EO51" s="151"/>
      <c r="EP51" s="151"/>
      <c r="EQ51" s="151"/>
      <c r="ER51" s="151"/>
      <c r="ES51" s="151"/>
      <c r="ET51" s="151"/>
      <c r="EU51" s="151"/>
      <c r="EV51" s="151"/>
      <c r="EW51" s="151"/>
      <c r="EX51" s="151"/>
      <c r="EY51" s="151"/>
      <c r="EZ51" s="151"/>
      <c r="FA51" s="151"/>
      <c r="FB51" s="151"/>
      <c r="FC51" s="151"/>
      <c r="FD51" s="151"/>
      <c r="FE51" s="151"/>
      <c r="FF51" s="151"/>
      <c r="FG51" s="151"/>
      <c r="FH51" s="151"/>
      <c r="FI51" s="151"/>
      <c r="FJ51" s="151"/>
      <c r="FK51" s="151"/>
      <c r="FL51" s="151"/>
      <c r="FM51" s="151"/>
      <c r="FN51" s="151"/>
      <c r="FO51" s="151"/>
      <c r="FP51" s="151"/>
      <c r="FQ51" s="151"/>
      <c r="FR51" s="151"/>
      <c r="FS51" s="151"/>
      <c r="FT51" s="151"/>
      <c r="FU51" s="151"/>
      <c r="FV51" s="151"/>
      <c r="FW51" s="151"/>
      <c r="FX51" s="151"/>
      <c r="FY51" s="151"/>
      <c r="FZ51" s="151"/>
      <c r="GA51" s="151"/>
      <c r="GB51" s="151"/>
      <c r="GC51" s="151"/>
      <c r="GD51" s="151"/>
      <c r="GE51" s="151"/>
      <c r="GF51" s="151"/>
      <c r="GG51" s="151"/>
      <c r="GH51" s="151"/>
      <c r="GI51" s="151"/>
      <c r="GJ51" s="151"/>
      <c r="GK51" s="151"/>
      <c r="GL51" s="151"/>
      <c r="GM51" s="151"/>
      <c r="GN51" s="151"/>
      <c r="GO51" s="151"/>
      <c r="GP51" s="151"/>
      <c r="GQ51" s="151"/>
      <c r="GR51" s="151"/>
      <c r="GS51" s="151"/>
      <c r="GT51" s="151"/>
      <c r="GU51" s="151"/>
      <c r="GV51" s="151"/>
      <c r="GW51" s="151"/>
      <c r="GX51" s="151"/>
      <c r="GY51" s="151"/>
      <c r="GZ51" s="151"/>
      <c r="HA51" s="151"/>
      <c r="HB51" s="151"/>
      <c r="HC51" s="151"/>
      <c r="HD51" s="151"/>
      <c r="HE51" s="151"/>
      <c r="HF51" s="151"/>
      <c r="HG51" s="151"/>
      <c r="HH51" s="151"/>
      <c r="HI51" s="151"/>
      <c r="HJ51" s="151"/>
      <c r="HK51" s="151"/>
      <c r="HL51" s="151"/>
      <c r="HM51" s="151"/>
      <c r="HN51" s="151"/>
      <c r="HO51" s="151"/>
      <c r="HP51" s="151"/>
      <c r="HQ51" s="151"/>
      <c r="HR51" s="151"/>
      <c r="HS51" s="151"/>
      <c r="HT51" s="151"/>
      <c r="HU51" s="151"/>
      <c r="HV51" s="151"/>
      <c r="HW51" s="151"/>
      <c r="HX51" s="151"/>
      <c r="HY51" s="151"/>
      <c r="HZ51" s="151"/>
      <c r="IA51" s="151"/>
      <c r="IB51" s="151"/>
      <c r="IC51" s="151"/>
      <c r="ID51" s="151"/>
      <c r="IE51" s="151"/>
      <c r="IF51" s="151"/>
      <c r="IG51" s="151"/>
      <c r="IH51" s="151"/>
      <c r="II51" s="151"/>
      <c r="IJ51" s="151"/>
      <c r="IK51" s="151"/>
      <c r="IL51" s="151"/>
      <c r="IM51" s="151"/>
      <c r="IN51" s="151"/>
      <c r="IO51" s="151"/>
      <c r="IP51" s="151"/>
      <c r="IQ51" s="151"/>
      <c r="IR51" s="151"/>
      <c r="IS51" s="151"/>
      <c r="IT51" s="151"/>
      <c r="IU51" s="152"/>
    </row>
    <row r="52" s="141" customFormat="1" ht="15.2" customHeight="1">
      <c r="B52" t="s" s="153">
        <f>IF(INDEX(C52:AH52,1,'Tarifas Eléctricas'!$E$38)=0," ",INDEX(C52:AH52,1,'Tarifas Eléctricas'!$E$38))</f>
        <v>570</v>
      </c>
      <c r="C52" s="157"/>
      <c r="D52" s="157"/>
      <c r="E52" s="157"/>
      <c r="F52" s="157"/>
      <c r="G52" s="157"/>
      <c r="H52" s="157"/>
      <c r="I52" t="s" s="154">
        <v>1201</v>
      </c>
      <c r="J52" t="s" s="154">
        <v>1202</v>
      </c>
      <c r="K52" s="157"/>
      <c r="L52" s="157"/>
      <c r="M52" s="157"/>
      <c r="N52" t="s" s="154">
        <v>1203</v>
      </c>
      <c r="O52" t="s" s="154">
        <v>1204</v>
      </c>
      <c r="P52" t="s" s="154">
        <v>1205</v>
      </c>
      <c r="Q52" t="s" s="154">
        <v>1206</v>
      </c>
      <c r="R52" t="s" s="154">
        <v>1207</v>
      </c>
      <c r="S52" s="157"/>
      <c r="T52" s="157"/>
      <c r="U52" t="s" s="154">
        <v>1208</v>
      </c>
      <c r="V52" t="s" s="154">
        <v>1209</v>
      </c>
      <c r="W52" t="s" s="154">
        <v>1210</v>
      </c>
      <c r="X52" s="157"/>
      <c r="Y52" s="157"/>
      <c r="Z52" t="s" s="154">
        <v>1211</v>
      </c>
      <c r="AA52" s="157"/>
      <c r="AB52" t="s" s="154">
        <v>710</v>
      </c>
      <c r="AC52" s="157"/>
      <c r="AD52" s="157"/>
      <c r="AE52" t="s" s="154">
        <v>1212</v>
      </c>
      <c r="AF52" t="s" s="154">
        <v>1213</v>
      </c>
      <c r="AG52" t="s" s="154">
        <v>1214</v>
      </c>
      <c r="AH52" t="s" s="154">
        <v>1215</v>
      </c>
      <c r="AJ52" t="s" s="155">
        <f>AJ14</f>
        <v>1216</v>
      </c>
      <c r="AK52" t="s" s="150">
        <v>1009</v>
      </c>
      <c r="AL52" t="s" s="150">
        <v>1009</v>
      </c>
      <c r="AM52" t="s" s="150">
        <v>1009</v>
      </c>
      <c r="AN52" t="s" s="150">
        <v>1009</v>
      </c>
      <c r="AO52" t="s" s="150">
        <v>1009</v>
      </c>
      <c r="AP52" t="s" s="150">
        <v>1009</v>
      </c>
      <c r="AQ52" t="s" s="150">
        <v>1009</v>
      </c>
      <c r="AR52" t="s" s="150">
        <v>1009</v>
      </c>
      <c r="AS52" t="s" s="150">
        <v>1009</v>
      </c>
      <c r="AT52" t="s" s="150">
        <v>1009</v>
      </c>
      <c r="AU52" t="s" s="150">
        <v>1009</v>
      </c>
      <c r="AV52" t="s" s="150">
        <v>1009</v>
      </c>
      <c r="AW52" t="s" s="150">
        <v>1009</v>
      </c>
      <c r="AX52" t="s" s="150">
        <v>1009</v>
      </c>
      <c r="AY52" t="s" s="150">
        <v>1009</v>
      </c>
      <c r="AZ52" t="s" s="150">
        <v>1009</v>
      </c>
      <c r="BA52" t="s" s="150">
        <v>1009</v>
      </c>
      <c r="BB52" t="s" s="150">
        <v>1009</v>
      </c>
      <c r="BC52" t="s" s="150">
        <v>1009</v>
      </c>
      <c r="BD52" t="s" s="150">
        <v>1009</v>
      </c>
      <c r="BE52" t="s" s="150">
        <v>1009</v>
      </c>
      <c r="BF52" t="s" s="150">
        <v>1009</v>
      </c>
      <c r="BG52" t="s" s="150">
        <v>1009</v>
      </c>
      <c r="BH52" t="s" s="150">
        <v>1009</v>
      </c>
      <c r="BI52" t="s" s="150">
        <v>1009</v>
      </c>
      <c r="BJ52" t="s" s="150">
        <v>1009</v>
      </c>
      <c r="BK52" t="s" s="150">
        <v>1009</v>
      </c>
      <c r="BL52" t="s" s="150">
        <v>1009</v>
      </c>
      <c r="BM52" t="s" s="150">
        <v>1009</v>
      </c>
      <c r="BN52" t="s" s="150">
        <v>1009</v>
      </c>
      <c r="BO52" t="s" s="150">
        <v>1009</v>
      </c>
      <c r="BP52" t="s" s="150">
        <v>1009</v>
      </c>
      <c r="BQ52" t="s" s="150">
        <v>1009</v>
      </c>
      <c r="BR52" t="s" s="150">
        <v>1009</v>
      </c>
      <c r="BS52" t="s" s="150">
        <v>1009</v>
      </c>
      <c r="BT52" t="s" s="150">
        <v>1009</v>
      </c>
      <c r="BU52" t="s" s="150">
        <v>1009</v>
      </c>
      <c r="BV52" t="s" s="150">
        <v>1009</v>
      </c>
      <c r="BW52" t="s" s="150">
        <v>1009</v>
      </c>
      <c r="BX52" t="s" s="150">
        <v>1009</v>
      </c>
      <c r="BY52" t="s" s="150">
        <v>1009</v>
      </c>
      <c r="BZ52" t="s" s="150">
        <v>1009</v>
      </c>
      <c r="CA52" t="s" s="150">
        <v>1009</v>
      </c>
      <c r="CB52" t="s" s="150">
        <v>1009</v>
      </c>
      <c r="CC52" t="s" s="150">
        <v>1009</v>
      </c>
      <c r="CD52" t="s" s="150">
        <v>1009</v>
      </c>
      <c r="CE52" t="s" s="150">
        <v>1009</v>
      </c>
      <c r="CF52" t="s" s="150">
        <v>1009</v>
      </c>
      <c r="CG52" t="s" s="150">
        <v>1009</v>
      </c>
      <c r="CH52" t="s" s="150">
        <v>1009</v>
      </c>
      <c r="CI52" t="s" s="150">
        <v>1009</v>
      </c>
      <c r="CJ52" t="s" s="150">
        <v>1009</v>
      </c>
      <c r="CK52" t="s" s="150">
        <v>1009</v>
      </c>
      <c r="CL52" t="s" s="150">
        <v>1009</v>
      </c>
      <c r="CM52" t="s" s="150">
        <v>1009</v>
      </c>
      <c r="CN52" t="s" s="150">
        <v>1009</v>
      </c>
      <c r="CO52" t="s" s="150">
        <v>1009</v>
      </c>
      <c r="CP52" t="s" s="150">
        <v>1009</v>
      </c>
      <c r="CQ52" t="s" s="150">
        <v>1009</v>
      </c>
      <c r="CR52" t="s" s="150">
        <v>1009</v>
      </c>
      <c r="CS52" t="s" s="150">
        <v>1009</v>
      </c>
      <c r="CT52" t="s" s="150">
        <v>1009</v>
      </c>
      <c r="CU52" t="s" s="150">
        <v>1009</v>
      </c>
      <c r="CV52" t="s" s="150">
        <v>1009</v>
      </c>
      <c r="CW52" t="s" s="150">
        <v>1009</v>
      </c>
      <c r="CX52" t="s" s="150">
        <v>1009</v>
      </c>
      <c r="CY52" t="s" s="150">
        <v>1009</v>
      </c>
      <c r="CZ52" t="s" s="150">
        <v>1009</v>
      </c>
      <c r="DA52" t="s" s="150">
        <v>1009</v>
      </c>
      <c r="DB52" t="s" s="150">
        <v>1009</v>
      </c>
      <c r="DC52" t="s" s="150">
        <v>1009</v>
      </c>
      <c r="DD52" t="s" s="150">
        <v>1009</v>
      </c>
      <c r="DE52" t="s" s="150">
        <v>1009</v>
      </c>
      <c r="DF52" t="s" s="150">
        <v>1009</v>
      </c>
      <c r="DG52" t="s" s="150">
        <v>1009</v>
      </c>
      <c r="DH52" t="s" s="150">
        <v>1009</v>
      </c>
      <c r="DI52" t="s" s="150">
        <v>1009</v>
      </c>
      <c r="DJ52" t="s" s="150">
        <v>1009</v>
      </c>
      <c r="DK52" t="s" s="150">
        <v>1009</v>
      </c>
      <c r="DL52" t="s" s="150">
        <v>1009</v>
      </c>
      <c r="DM52" t="s" s="150">
        <v>1009</v>
      </c>
      <c r="DN52" t="s" s="150">
        <v>1009</v>
      </c>
      <c r="DO52" t="s" s="150">
        <v>1009</v>
      </c>
      <c r="DP52" t="s" s="150">
        <v>1009</v>
      </c>
      <c r="DQ52" s="151"/>
      <c r="DR52" s="151"/>
      <c r="DS52" s="151"/>
      <c r="DT52" s="151"/>
      <c r="DU52" s="151"/>
      <c r="DV52" s="151"/>
      <c r="DW52" s="151"/>
      <c r="DX52" s="151"/>
      <c r="DY52" s="151"/>
      <c r="DZ52" s="151"/>
      <c r="EA52" s="151"/>
      <c r="EB52" s="151"/>
      <c r="EC52" s="151"/>
      <c r="ED52" s="151"/>
      <c r="EE52" s="151"/>
      <c r="EF52" s="151"/>
      <c r="EG52" s="151"/>
      <c r="EH52" s="151"/>
      <c r="EI52" s="151"/>
      <c r="EJ52" s="151"/>
      <c r="EK52" s="151"/>
      <c r="EL52" s="151"/>
      <c r="EM52" s="151"/>
      <c r="EN52" s="151"/>
      <c r="EO52" s="151"/>
      <c r="EP52" s="151"/>
      <c r="EQ52" s="151"/>
      <c r="ER52" s="151"/>
      <c r="ES52" s="151"/>
      <c r="ET52" s="151"/>
      <c r="EU52" s="151"/>
      <c r="EV52" s="151"/>
      <c r="EW52" s="151"/>
      <c r="EX52" s="151"/>
      <c r="EY52" s="151"/>
      <c r="EZ52" s="151"/>
      <c r="FA52" s="151"/>
      <c r="FB52" s="151"/>
      <c r="FC52" s="151"/>
      <c r="FD52" s="151"/>
      <c r="FE52" s="151"/>
      <c r="FF52" s="151"/>
      <c r="FG52" s="151"/>
      <c r="FH52" s="151"/>
      <c r="FI52" s="151"/>
      <c r="FJ52" s="151"/>
      <c r="FK52" s="151"/>
      <c r="FL52" s="151"/>
      <c r="FM52" s="151"/>
      <c r="FN52" s="151"/>
      <c r="FO52" s="151"/>
      <c r="FP52" s="151"/>
      <c r="FQ52" s="151"/>
      <c r="FR52" s="151"/>
      <c r="FS52" s="151"/>
      <c r="FT52" s="151"/>
      <c r="FU52" s="151"/>
      <c r="FV52" s="151"/>
      <c r="FW52" s="151"/>
      <c r="FX52" s="151"/>
      <c r="FY52" s="151"/>
      <c r="FZ52" s="151"/>
      <c r="GA52" s="151"/>
      <c r="GB52" s="151"/>
      <c r="GC52" s="151"/>
      <c r="GD52" s="151"/>
      <c r="GE52" s="151"/>
      <c r="GF52" s="151"/>
      <c r="GG52" s="151"/>
      <c r="GH52" s="151"/>
      <c r="GI52" s="151"/>
      <c r="GJ52" s="151"/>
      <c r="GK52" s="151"/>
      <c r="GL52" s="151"/>
      <c r="GM52" s="151"/>
      <c r="GN52" s="151"/>
      <c r="GO52" s="151"/>
      <c r="GP52" s="151"/>
      <c r="GQ52" s="151"/>
      <c r="GR52" s="151"/>
      <c r="GS52" s="151"/>
      <c r="GT52" s="151"/>
      <c r="GU52" s="151"/>
      <c r="GV52" s="151"/>
      <c r="GW52" s="151"/>
      <c r="GX52" s="151"/>
      <c r="GY52" s="151"/>
      <c r="GZ52" s="151"/>
      <c r="HA52" s="151"/>
      <c r="HB52" s="151"/>
      <c r="HC52" s="151"/>
      <c r="HD52" s="151"/>
      <c r="HE52" s="151"/>
      <c r="HF52" s="151"/>
      <c r="HG52" s="151"/>
      <c r="HH52" s="151"/>
      <c r="HI52" s="151"/>
      <c r="HJ52" s="151"/>
      <c r="HK52" s="151"/>
      <c r="HL52" s="151"/>
      <c r="HM52" s="151"/>
      <c r="HN52" s="151"/>
      <c r="HO52" s="151"/>
      <c r="HP52" s="151"/>
      <c r="HQ52" s="151"/>
      <c r="HR52" s="151"/>
      <c r="HS52" s="151"/>
      <c r="HT52" s="151"/>
      <c r="HU52" s="151"/>
      <c r="HV52" s="151"/>
      <c r="HW52" s="151"/>
      <c r="HX52" s="151"/>
      <c r="HY52" s="151"/>
      <c r="HZ52" s="151"/>
      <c r="IA52" s="151"/>
      <c r="IB52" s="151"/>
      <c r="IC52" s="151"/>
      <c r="ID52" s="151"/>
      <c r="IE52" s="151"/>
      <c r="IF52" s="151"/>
      <c r="IG52" s="151"/>
      <c r="IH52" s="151"/>
      <c r="II52" s="151"/>
      <c r="IJ52" s="151"/>
      <c r="IK52" s="151"/>
      <c r="IL52" s="151"/>
      <c r="IM52" s="151"/>
      <c r="IN52" s="151"/>
      <c r="IO52" s="151"/>
      <c r="IP52" s="151"/>
      <c r="IQ52" s="151"/>
      <c r="IR52" s="151"/>
      <c r="IS52" s="151"/>
      <c r="IT52" s="151"/>
      <c r="IU52" s="152"/>
    </row>
    <row r="53" s="141" customFormat="1" ht="15.2" customHeight="1">
      <c r="B53" t="s" s="153">
        <f>IF(INDEX(C53:AH53,1,'Tarifas Eléctricas'!$E$38)=0," ",INDEX(C53:AH53,1,'Tarifas Eléctricas'!$E$38))</f>
        <v>570</v>
      </c>
      <c r="C53" s="157"/>
      <c r="D53" s="157"/>
      <c r="E53" s="157"/>
      <c r="F53" s="157"/>
      <c r="G53" s="157"/>
      <c r="H53" s="157"/>
      <c r="I53" t="s" s="154">
        <v>1217</v>
      </c>
      <c r="J53" t="s" s="154">
        <v>573</v>
      </c>
      <c r="K53" s="157"/>
      <c r="L53" s="157"/>
      <c r="M53" s="157"/>
      <c r="N53" t="s" s="154">
        <v>1218</v>
      </c>
      <c r="O53" t="s" s="154">
        <v>1219</v>
      </c>
      <c r="P53" t="s" s="154">
        <v>1220</v>
      </c>
      <c r="Q53" t="s" s="154">
        <v>1221</v>
      </c>
      <c r="R53" t="s" s="154">
        <v>1222</v>
      </c>
      <c r="S53" s="157"/>
      <c r="T53" s="157"/>
      <c r="U53" t="s" s="154">
        <v>1223</v>
      </c>
      <c r="V53" t="s" s="154">
        <v>1224</v>
      </c>
      <c r="W53" t="s" s="154">
        <v>1225</v>
      </c>
      <c r="X53" s="157"/>
      <c r="Y53" s="157"/>
      <c r="Z53" t="s" s="154">
        <v>1001</v>
      </c>
      <c r="AA53" s="157"/>
      <c r="AB53" t="s" s="154">
        <v>512</v>
      </c>
      <c r="AC53" s="157"/>
      <c r="AD53" s="157"/>
      <c r="AE53" t="s" s="154">
        <v>1226</v>
      </c>
      <c r="AF53" t="s" s="154">
        <v>1227</v>
      </c>
      <c r="AG53" t="s" s="154">
        <v>1228</v>
      </c>
      <c r="AH53" t="s" s="154">
        <v>1229</v>
      </c>
      <c r="AJ53" t="s" s="155">
        <f>AJ15</f>
        <v>1230</v>
      </c>
      <c r="AK53" t="s" s="150">
        <v>1009</v>
      </c>
      <c r="AL53" t="s" s="150">
        <v>1009</v>
      </c>
      <c r="AM53" t="s" s="150">
        <v>1009</v>
      </c>
      <c r="AN53" t="s" s="150">
        <v>1009</v>
      </c>
      <c r="AO53" t="s" s="150">
        <v>1009</v>
      </c>
      <c r="AP53" t="s" s="150">
        <v>1009</v>
      </c>
      <c r="AQ53" t="s" s="150">
        <v>1009</v>
      </c>
      <c r="AR53" t="s" s="150">
        <v>1009</v>
      </c>
      <c r="AS53" t="s" s="150">
        <v>1009</v>
      </c>
      <c r="AT53" t="s" s="150">
        <v>1009</v>
      </c>
      <c r="AU53" t="s" s="150">
        <v>1009</v>
      </c>
      <c r="AV53" t="s" s="150">
        <v>1009</v>
      </c>
      <c r="AW53" t="s" s="150">
        <v>1009</v>
      </c>
      <c r="AX53" t="s" s="150">
        <v>1009</v>
      </c>
      <c r="AY53" t="s" s="150">
        <v>1009</v>
      </c>
      <c r="AZ53" t="s" s="150">
        <v>1009</v>
      </c>
      <c r="BA53" t="s" s="150">
        <v>1009</v>
      </c>
      <c r="BB53" t="s" s="150">
        <v>1009</v>
      </c>
      <c r="BC53" t="s" s="150">
        <v>1009</v>
      </c>
      <c r="BD53" t="s" s="150">
        <v>1009</v>
      </c>
      <c r="BE53" t="s" s="150">
        <v>1009</v>
      </c>
      <c r="BF53" t="s" s="150">
        <v>1009</v>
      </c>
      <c r="BG53" t="s" s="150">
        <v>1009</v>
      </c>
      <c r="BH53" t="s" s="150">
        <v>1009</v>
      </c>
      <c r="BI53" t="s" s="150">
        <v>1009</v>
      </c>
      <c r="BJ53" t="s" s="150">
        <v>1009</v>
      </c>
      <c r="BK53" t="s" s="150">
        <v>1009</v>
      </c>
      <c r="BL53" t="s" s="150">
        <v>1009</v>
      </c>
      <c r="BM53" t="s" s="150">
        <v>1009</v>
      </c>
      <c r="BN53" t="s" s="150">
        <v>1009</v>
      </c>
      <c r="BO53" t="s" s="150">
        <v>1009</v>
      </c>
      <c r="BP53" t="s" s="150">
        <v>1009</v>
      </c>
      <c r="BQ53" t="s" s="150">
        <v>1009</v>
      </c>
      <c r="BR53" t="s" s="150">
        <v>1009</v>
      </c>
      <c r="BS53" t="s" s="150">
        <v>1009</v>
      </c>
      <c r="BT53" t="s" s="150">
        <v>1009</v>
      </c>
      <c r="BU53" t="s" s="150">
        <v>1009</v>
      </c>
      <c r="BV53" t="s" s="150">
        <v>1009</v>
      </c>
      <c r="BW53" t="s" s="150">
        <v>1009</v>
      </c>
      <c r="BX53" t="s" s="150">
        <v>1009</v>
      </c>
      <c r="BY53" t="s" s="150">
        <v>1009</v>
      </c>
      <c r="BZ53" t="s" s="150">
        <v>1009</v>
      </c>
      <c r="CA53" t="s" s="150">
        <v>1009</v>
      </c>
      <c r="CB53" t="s" s="150">
        <v>1009</v>
      </c>
      <c r="CC53" t="s" s="150">
        <v>1009</v>
      </c>
      <c r="CD53" t="s" s="150">
        <v>1009</v>
      </c>
      <c r="CE53" t="s" s="150">
        <v>1009</v>
      </c>
      <c r="CF53" t="s" s="150">
        <v>1009</v>
      </c>
      <c r="CG53" t="s" s="150">
        <v>1009</v>
      </c>
      <c r="CH53" t="s" s="150">
        <v>1009</v>
      </c>
      <c r="CI53" t="s" s="150">
        <v>1009</v>
      </c>
      <c r="CJ53" t="s" s="150">
        <v>1009</v>
      </c>
      <c r="CK53" t="s" s="150">
        <v>1009</v>
      </c>
      <c r="CL53" t="s" s="150">
        <v>1009</v>
      </c>
      <c r="CM53" t="s" s="150">
        <v>1009</v>
      </c>
      <c r="CN53" t="s" s="150">
        <v>1009</v>
      </c>
      <c r="CO53" t="s" s="150">
        <v>1009</v>
      </c>
      <c r="CP53" t="s" s="150">
        <v>1009</v>
      </c>
      <c r="CQ53" t="s" s="150">
        <v>1009</v>
      </c>
      <c r="CR53" t="s" s="150">
        <v>1009</v>
      </c>
      <c r="CS53" t="s" s="150">
        <v>1009</v>
      </c>
      <c r="CT53" t="s" s="150">
        <v>1009</v>
      </c>
      <c r="CU53" t="s" s="150">
        <v>1009</v>
      </c>
      <c r="CV53" t="s" s="150">
        <v>1009</v>
      </c>
      <c r="CW53" t="s" s="150">
        <v>1009</v>
      </c>
      <c r="CX53" t="s" s="150">
        <v>1009</v>
      </c>
      <c r="CY53" t="s" s="150">
        <v>1009</v>
      </c>
      <c r="CZ53" t="s" s="150">
        <v>1009</v>
      </c>
      <c r="DA53" t="s" s="150">
        <v>1009</v>
      </c>
      <c r="DB53" t="s" s="150">
        <v>1009</v>
      </c>
      <c r="DC53" t="s" s="150">
        <v>1009</v>
      </c>
      <c r="DD53" t="s" s="150">
        <v>1009</v>
      </c>
      <c r="DE53" t="s" s="150">
        <v>1009</v>
      </c>
      <c r="DF53" t="s" s="150">
        <v>1009</v>
      </c>
      <c r="DG53" t="s" s="150">
        <v>1009</v>
      </c>
      <c r="DH53" t="s" s="150">
        <v>1009</v>
      </c>
      <c r="DI53" t="s" s="150">
        <v>1009</v>
      </c>
      <c r="DJ53" t="s" s="150">
        <v>1009</v>
      </c>
      <c r="DK53" t="s" s="150">
        <v>1009</v>
      </c>
      <c r="DL53" t="s" s="150">
        <v>1009</v>
      </c>
      <c r="DM53" t="s" s="150">
        <v>1009</v>
      </c>
      <c r="DN53" t="s" s="150">
        <v>1009</v>
      </c>
      <c r="DO53" t="s" s="150">
        <v>1009</v>
      </c>
      <c r="DP53" t="s" s="150">
        <v>1009</v>
      </c>
      <c r="DQ53" t="s" s="150">
        <v>1009</v>
      </c>
      <c r="DR53" t="s" s="150">
        <v>1009</v>
      </c>
      <c r="DS53" t="s" s="150">
        <v>1009</v>
      </c>
      <c r="DT53" t="s" s="150">
        <v>1009</v>
      </c>
      <c r="DU53" t="s" s="150">
        <v>1009</v>
      </c>
      <c r="DV53" t="s" s="150">
        <v>1009</v>
      </c>
      <c r="DW53" t="s" s="150">
        <v>1009</v>
      </c>
      <c r="DX53" t="s" s="150">
        <v>1009</v>
      </c>
      <c r="DY53" t="s" s="150">
        <v>1009</v>
      </c>
      <c r="DZ53" t="s" s="150">
        <v>1009</v>
      </c>
      <c r="EA53" t="s" s="150">
        <v>1009</v>
      </c>
      <c r="EB53" t="s" s="150">
        <v>1009</v>
      </c>
      <c r="EC53" t="s" s="150">
        <v>1009</v>
      </c>
      <c r="ED53" t="s" s="150">
        <v>1009</v>
      </c>
      <c r="EE53" t="s" s="150">
        <v>1009</v>
      </c>
      <c r="EF53" t="s" s="150">
        <v>1009</v>
      </c>
      <c r="EG53" t="s" s="150">
        <v>1009</v>
      </c>
      <c r="EH53" t="s" s="150">
        <v>1009</v>
      </c>
      <c r="EI53" t="s" s="150">
        <v>1009</v>
      </c>
      <c r="EJ53" t="s" s="150">
        <v>1009</v>
      </c>
      <c r="EK53" t="s" s="150">
        <v>1009</v>
      </c>
      <c r="EL53" t="s" s="150">
        <v>1009</v>
      </c>
      <c r="EM53" t="s" s="150">
        <v>1009</v>
      </c>
      <c r="EN53" t="s" s="150">
        <v>1009</v>
      </c>
      <c r="EO53" t="s" s="150">
        <v>1009</v>
      </c>
      <c r="EP53" t="s" s="150">
        <v>1009</v>
      </c>
      <c r="EQ53" t="s" s="150">
        <v>1009</v>
      </c>
      <c r="ER53" t="s" s="150">
        <v>1009</v>
      </c>
      <c r="ES53" t="s" s="150">
        <v>1009</v>
      </c>
      <c r="ET53" t="s" s="150">
        <v>1009</v>
      </c>
      <c r="EU53" t="s" s="150">
        <v>1009</v>
      </c>
      <c r="EV53" t="s" s="150">
        <v>1009</v>
      </c>
      <c r="EW53" t="s" s="150">
        <v>1009</v>
      </c>
      <c r="EX53" t="s" s="150">
        <v>1009</v>
      </c>
      <c r="EY53" t="s" s="150">
        <v>1009</v>
      </c>
      <c r="EZ53" t="s" s="150">
        <v>1009</v>
      </c>
      <c r="FA53" t="s" s="150">
        <v>1009</v>
      </c>
      <c r="FB53" t="s" s="150">
        <v>1009</v>
      </c>
      <c r="FC53" t="s" s="150">
        <v>1009</v>
      </c>
      <c r="FD53" t="s" s="150">
        <v>1009</v>
      </c>
      <c r="FE53" t="s" s="150">
        <v>1009</v>
      </c>
      <c r="FF53" s="151"/>
      <c r="FG53" s="151"/>
      <c r="FH53" s="151"/>
      <c r="FI53" s="151"/>
      <c r="FJ53" s="151"/>
      <c r="FK53" s="151"/>
      <c r="FL53" s="151"/>
      <c r="FM53" s="151"/>
      <c r="FN53" s="151"/>
      <c r="FO53" s="151"/>
      <c r="FP53" s="151"/>
      <c r="FQ53" s="151"/>
      <c r="FR53" s="151"/>
      <c r="FS53" s="151"/>
      <c r="FT53" s="151"/>
      <c r="FU53" s="151"/>
      <c r="FV53" s="151"/>
      <c r="FW53" s="151"/>
      <c r="FX53" s="151"/>
      <c r="FY53" s="151"/>
      <c r="FZ53" s="151"/>
      <c r="GA53" s="151"/>
      <c r="GB53" s="151"/>
      <c r="GC53" s="151"/>
      <c r="GD53" s="151"/>
      <c r="GE53" s="151"/>
      <c r="GF53" s="151"/>
      <c r="GG53" s="151"/>
      <c r="GH53" s="151"/>
      <c r="GI53" s="151"/>
      <c r="GJ53" s="151"/>
      <c r="GK53" s="151"/>
      <c r="GL53" s="151"/>
      <c r="GM53" s="151"/>
      <c r="GN53" s="151"/>
      <c r="GO53" s="151"/>
      <c r="GP53" s="151"/>
      <c r="GQ53" s="151"/>
      <c r="GR53" s="151"/>
      <c r="GS53" s="151"/>
      <c r="GT53" s="151"/>
      <c r="GU53" s="151"/>
      <c r="GV53" s="151"/>
      <c r="GW53" s="151"/>
      <c r="GX53" s="151"/>
      <c r="GY53" s="151"/>
      <c r="GZ53" s="151"/>
      <c r="HA53" s="151"/>
      <c r="HB53" s="151"/>
      <c r="HC53" s="151"/>
      <c r="HD53" s="151"/>
      <c r="HE53" s="151"/>
      <c r="HF53" s="151"/>
      <c r="HG53" s="151"/>
      <c r="HH53" s="151"/>
      <c r="HI53" s="151"/>
      <c r="HJ53" s="151"/>
      <c r="HK53" s="151"/>
      <c r="HL53" s="151"/>
      <c r="HM53" s="151"/>
      <c r="HN53" s="151"/>
      <c r="HO53" s="151"/>
      <c r="HP53" s="151"/>
      <c r="HQ53" s="151"/>
      <c r="HR53" s="151"/>
      <c r="HS53" s="151"/>
      <c r="HT53" s="151"/>
      <c r="HU53" s="151"/>
      <c r="HV53" s="151"/>
      <c r="HW53" s="151"/>
      <c r="HX53" s="151"/>
      <c r="HY53" s="151"/>
      <c r="HZ53" s="151"/>
      <c r="IA53" s="151"/>
      <c r="IB53" s="151"/>
      <c r="IC53" s="151"/>
      <c r="ID53" s="151"/>
      <c r="IE53" s="151"/>
      <c r="IF53" s="151"/>
      <c r="IG53" s="151"/>
      <c r="IH53" s="151"/>
      <c r="II53" s="151"/>
      <c r="IJ53" s="151"/>
      <c r="IK53" s="151"/>
      <c r="IL53" s="151"/>
      <c r="IM53" s="151"/>
      <c r="IN53" s="151"/>
      <c r="IO53" s="151"/>
      <c r="IP53" s="151"/>
      <c r="IQ53" s="151"/>
      <c r="IR53" s="151"/>
      <c r="IS53" s="151"/>
      <c r="IT53" s="151"/>
      <c r="IU53" s="152"/>
    </row>
    <row r="54" s="141" customFormat="1" ht="15.2" customHeight="1">
      <c r="B54" t="s" s="153">
        <f>IF(INDEX(C54:AH54,1,'Tarifas Eléctricas'!$E$38)=0," ",INDEX(C54:AH54,1,'Tarifas Eléctricas'!$E$38))</f>
        <v>570</v>
      </c>
      <c r="C54" s="157"/>
      <c r="D54" s="157"/>
      <c r="E54" s="157"/>
      <c r="F54" s="157"/>
      <c r="G54" s="157"/>
      <c r="H54" s="157"/>
      <c r="I54" t="s" s="154">
        <v>1231</v>
      </c>
      <c r="J54" t="s" s="154">
        <v>1232</v>
      </c>
      <c r="K54" s="157"/>
      <c r="L54" s="157"/>
      <c r="M54" s="157"/>
      <c r="N54" t="s" s="154">
        <v>1233</v>
      </c>
      <c r="O54" t="s" s="154">
        <v>1234</v>
      </c>
      <c r="P54" t="s" s="154">
        <v>1235</v>
      </c>
      <c r="Q54" t="s" s="154">
        <v>1236</v>
      </c>
      <c r="R54" t="s" s="154">
        <v>326</v>
      </c>
      <c r="S54" s="157"/>
      <c r="T54" s="157"/>
      <c r="U54" s="157"/>
      <c r="V54" t="s" s="154">
        <v>1237</v>
      </c>
      <c r="W54" t="s" s="154">
        <v>1238</v>
      </c>
      <c r="X54" s="157"/>
      <c r="Y54" s="157"/>
      <c r="Z54" t="s" s="154">
        <v>1239</v>
      </c>
      <c r="AA54" s="157"/>
      <c r="AB54" t="s" s="154">
        <v>1240</v>
      </c>
      <c r="AC54" s="157"/>
      <c r="AD54" s="157"/>
      <c r="AE54" t="s" s="154">
        <v>1241</v>
      </c>
      <c r="AF54" t="s" s="154">
        <v>1242</v>
      </c>
      <c r="AG54" t="s" s="154">
        <v>1243</v>
      </c>
      <c r="AH54" t="s" s="154">
        <v>1244</v>
      </c>
      <c r="AJ54" t="s" s="155">
        <f>AJ16</f>
        <v>1245</v>
      </c>
      <c r="AK54" t="s" s="150">
        <v>1009</v>
      </c>
      <c r="AL54" t="s" s="150">
        <v>1009</v>
      </c>
      <c r="AM54" t="s" s="150">
        <v>1009</v>
      </c>
      <c r="AN54" t="s" s="150">
        <v>1009</v>
      </c>
      <c r="AO54" t="s" s="150">
        <v>1009</v>
      </c>
      <c r="AP54" t="s" s="150">
        <v>1009</v>
      </c>
      <c r="AQ54" t="s" s="150">
        <v>1009</v>
      </c>
      <c r="AR54" t="s" s="150">
        <v>1009</v>
      </c>
      <c r="AS54" t="s" s="150">
        <v>1009</v>
      </c>
      <c r="AT54" t="s" s="150">
        <v>1009</v>
      </c>
      <c r="AU54" t="s" s="150">
        <v>1009</v>
      </c>
      <c r="AV54" t="s" s="150">
        <v>1009</v>
      </c>
      <c r="AW54" t="s" s="150">
        <v>951</v>
      </c>
      <c r="AX54" t="s" s="150">
        <v>1009</v>
      </c>
      <c r="AY54" t="s" s="150">
        <v>1009</v>
      </c>
      <c r="AZ54" t="s" s="150">
        <v>1009</v>
      </c>
      <c r="BA54" t="s" s="150">
        <v>1009</v>
      </c>
      <c r="BB54" t="s" s="150">
        <v>1009</v>
      </c>
      <c r="BC54" t="s" s="150">
        <v>1009</v>
      </c>
      <c r="BD54" t="s" s="150">
        <v>951</v>
      </c>
      <c r="BE54" t="s" s="150">
        <v>1009</v>
      </c>
      <c r="BF54" t="s" s="150">
        <v>1009</v>
      </c>
      <c r="BG54" t="s" s="150">
        <v>1009</v>
      </c>
      <c r="BH54" t="s" s="150">
        <v>951</v>
      </c>
      <c r="BI54" t="s" s="150">
        <v>951</v>
      </c>
      <c r="BJ54" t="s" s="150">
        <v>1009</v>
      </c>
      <c r="BK54" t="s" s="150">
        <v>1009</v>
      </c>
      <c r="BL54" t="s" s="150">
        <v>1009</v>
      </c>
      <c r="BM54" t="s" s="150">
        <v>951</v>
      </c>
      <c r="BN54" t="s" s="150">
        <v>1009</v>
      </c>
      <c r="BO54" t="s" s="150">
        <v>951</v>
      </c>
      <c r="BP54" t="s" s="150">
        <v>1009</v>
      </c>
      <c r="BQ54" t="s" s="150">
        <v>951</v>
      </c>
      <c r="BR54" t="s" s="150">
        <v>1009</v>
      </c>
      <c r="BS54" t="s" s="150">
        <v>1009</v>
      </c>
      <c r="BT54" t="s" s="150">
        <v>1009</v>
      </c>
      <c r="BU54" t="s" s="150">
        <v>951</v>
      </c>
      <c r="BV54" t="s" s="150">
        <v>1009</v>
      </c>
      <c r="BW54" t="s" s="150">
        <v>951</v>
      </c>
      <c r="BX54" t="s" s="150">
        <v>1009</v>
      </c>
      <c r="BY54" t="s" s="150">
        <v>1009</v>
      </c>
      <c r="BZ54" t="s" s="150">
        <v>1009</v>
      </c>
      <c r="CA54" t="s" s="150">
        <v>1009</v>
      </c>
      <c r="CB54" t="s" s="150">
        <v>1009</v>
      </c>
      <c r="CC54" t="s" s="150">
        <v>1009</v>
      </c>
      <c r="CD54" t="s" s="150">
        <v>1009</v>
      </c>
      <c r="CE54" t="s" s="150">
        <v>1009</v>
      </c>
      <c r="CF54" t="s" s="150">
        <v>1009</v>
      </c>
      <c r="CG54" t="s" s="150">
        <v>1009</v>
      </c>
      <c r="CH54" t="s" s="150">
        <v>1009</v>
      </c>
      <c r="CI54" t="s" s="150">
        <v>1009</v>
      </c>
      <c r="CJ54" t="s" s="150">
        <v>1009</v>
      </c>
      <c r="CK54" t="s" s="150">
        <v>1009</v>
      </c>
      <c r="CL54" t="s" s="150">
        <v>1009</v>
      </c>
      <c r="CM54" t="s" s="150">
        <v>1009</v>
      </c>
      <c r="CN54" t="s" s="150">
        <v>1009</v>
      </c>
      <c r="CO54" t="s" s="150">
        <v>951</v>
      </c>
      <c r="CP54" t="s" s="150">
        <v>951</v>
      </c>
      <c r="CQ54" t="s" s="150">
        <v>1009</v>
      </c>
      <c r="CR54" t="s" s="150">
        <v>1009</v>
      </c>
      <c r="CS54" t="s" s="150">
        <v>1009</v>
      </c>
      <c r="CT54" t="s" s="150">
        <v>1009</v>
      </c>
      <c r="CU54" t="s" s="150">
        <v>1009</v>
      </c>
      <c r="CV54" t="s" s="150">
        <v>1009</v>
      </c>
      <c r="CW54" t="s" s="150">
        <v>1009</v>
      </c>
      <c r="CX54" t="s" s="150">
        <v>1009</v>
      </c>
      <c r="CY54" t="s" s="150">
        <v>1009</v>
      </c>
      <c r="CZ54" t="s" s="150">
        <v>1009</v>
      </c>
      <c r="DA54" t="s" s="150">
        <v>1009</v>
      </c>
      <c r="DB54" t="s" s="150">
        <v>1009</v>
      </c>
      <c r="DC54" t="s" s="150">
        <v>1009</v>
      </c>
      <c r="DD54" t="s" s="150">
        <v>1009</v>
      </c>
      <c r="DE54" t="s" s="150">
        <v>1009</v>
      </c>
      <c r="DF54" t="s" s="150">
        <v>1009</v>
      </c>
      <c r="DG54" t="s" s="150">
        <v>1009</v>
      </c>
      <c r="DH54" t="s" s="150">
        <v>951</v>
      </c>
      <c r="DI54" t="s" s="150">
        <v>1009</v>
      </c>
      <c r="DJ54" t="s" s="150">
        <v>1009</v>
      </c>
      <c r="DK54" t="s" s="150">
        <v>1009</v>
      </c>
      <c r="DL54" t="s" s="150">
        <v>1009</v>
      </c>
      <c r="DM54" t="s" s="150">
        <v>1009</v>
      </c>
      <c r="DN54" t="s" s="150">
        <v>1009</v>
      </c>
      <c r="DO54" t="s" s="150">
        <v>1009</v>
      </c>
      <c r="DP54" t="s" s="150">
        <v>1009</v>
      </c>
      <c r="DQ54" t="s" s="150">
        <v>1009</v>
      </c>
      <c r="DR54" t="s" s="150">
        <v>1009</v>
      </c>
      <c r="DS54" t="s" s="150">
        <v>1009</v>
      </c>
      <c r="DT54" t="s" s="150">
        <v>1009</v>
      </c>
      <c r="DU54" t="s" s="150">
        <v>1009</v>
      </c>
      <c r="DV54" t="s" s="150">
        <v>1009</v>
      </c>
      <c r="DW54" t="s" s="150">
        <v>1009</v>
      </c>
      <c r="DX54" t="s" s="150">
        <v>1009</v>
      </c>
      <c r="DY54" t="s" s="150">
        <v>1009</v>
      </c>
      <c r="DZ54" t="s" s="150">
        <v>1009</v>
      </c>
      <c r="EA54" t="s" s="150">
        <v>951</v>
      </c>
      <c r="EB54" t="s" s="150">
        <v>1009</v>
      </c>
      <c r="EC54" t="s" s="150">
        <v>1009</v>
      </c>
      <c r="ED54" t="s" s="150">
        <v>1009</v>
      </c>
      <c r="EE54" t="s" s="150">
        <v>951</v>
      </c>
      <c r="EF54" t="s" s="150">
        <v>1009</v>
      </c>
      <c r="EG54" t="s" s="150">
        <v>1009</v>
      </c>
      <c r="EH54" t="s" s="150">
        <v>1009</v>
      </c>
      <c r="EI54" t="s" s="150">
        <v>1009</v>
      </c>
      <c r="EJ54" t="s" s="150">
        <v>951</v>
      </c>
      <c r="EK54" t="s" s="150">
        <v>1009</v>
      </c>
      <c r="EL54" t="s" s="150">
        <v>951</v>
      </c>
      <c r="EM54" t="s" s="150">
        <v>1009</v>
      </c>
      <c r="EN54" t="s" s="150">
        <v>951</v>
      </c>
      <c r="EO54" t="s" s="150">
        <v>951</v>
      </c>
      <c r="EP54" t="s" s="150">
        <v>1009</v>
      </c>
      <c r="EQ54" t="s" s="150">
        <v>1009</v>
      </c>
      <c r="ER54" t="s" s="150">
        <v>1009</v>
      </c>
      <c r="ES54" t="s" s="150">
        <v>1009</v>
      </c>
      <c r="ET54" t="s" s="150">
        <v>1009</v>
      </c>
      <c r="EU54" t="s" s="150">
        <v>1009</v>
      </c>
      <c r="EV54" t="s" s="150">
        <v>1009</v>
      </c>
      <c r="EW54" t="s" s="150">
        <v>1009</v>
      </c>
      <c r="EX54" t="s" s="150">
        <v>1009</v>
      </c>
      <c r="EY54" t="s" s="150">
        <v>1009</v>
      </c>
      <c r="EZ54" t="s" s="150">
        <v>1009</v>
      </c>
      <c r="FA54" t="s" s="150">
        <v>951</v>
      </c>
      <c r="FB54" t="s" s="150">
        <v>1009</v>
      </c>
      <c r="FC54" t="s" s="150">
        <v>1009</v>
      </c>
      <c r="FD54" t="s" s="150">
        <v>1009</v>
      </c>
      <c r="FE54" t="s" s="150">
        <v>1009</v>
      </c>
      <c r="FF54" s="151"/>
      <c r="FG54" s="151"/>
      <c r="FH54" s="151"/>
      <c r="FI54" s="151"/>
      <c r="FJ54" s="151"/>
      <c r="FK54" s="151"/>
      <c r="FL54" s="151"/>
      <c r="FM54" s="151"/>
      <c r="FN54" s="151"/>
      <c r="FO54" s="151"/>
      <c r="FP54" s="151"/>
      <c r="FQ54" s="151"/>
      <c r="FR54" s="151"/>
      <c r="FS54" s="151"/>
      <c r="FT54" s="151"/>
      <c r="FU54" s="151"/>
      <c r="FV54" s="151"/>
      <c r="FW54" s="151"/>
      <c r="FX54" s="151"/>
      <c r="FY54" s="151"/>
      <c r="FZ54" s="151"/>
      <c r="GA54" s="151"/>
      <c r="GB54" s="151"/>
      <c r="GC54" s="151"/>
      <c r="GD54" s="151"/>
      <c r="GE54" s="151"/>
      <c r="GF54" s="151"/>
      <c r="GG54" s="151"/>
      <c r="GH54" s="151"/>
      <c r="GI54" s="151"/>
      <c r="GJ54" s="151"/>
      <c r="GK54" s="151"/>
      <c r="GL54" s="151"/>
      <c r="GM54" s="151"/>
      <c r="GN54" s="151"/>
      <c r="GO54" s="151"/>
      <c r="GP54" s="151"/>
      <c r="GQ54" s="151"/>
      <c r="GR54" s="151"/>
      <c r="GS54" s="151"/>
      <c r="GT54" s="151"/>
      <c r="GU54" s="151"/>
      <c r="GV54" s="151"/>
      <c r="GW54" s="151"/>
      <c r="GX54" s="151"/>
      <c r="GY54" s="151"/>
      <c r="GZ54" s="151"/>
      <c r="HA54" s="151"/>
      <c r="HB54" s="151"/>
      <c r="HC54" s="151"/>
      <c r="HD54" s="151"/>
      <c r="HE54" s="151"/>
      <c r="HF54" s="151"/>
      <c r="HG54" s="151"/>
      <c r="HH54" s="151"/>
      <c r="HI54" s="151"/>
      <c r="HJ54" s="151"/>
      <c r="HK54" s="151"/>
      <c r="HL54" s="151"/>
      <c r="HM54" s="151"/>
      <c r="HN54" s="151"/>
      <c r="HO54" s="151"/>
      <c r="HP54" s="151"/>
      <c r="HQ54" s="151"/>
      <c r="HR54" s="151"/>
      <c r="HS54" s="151"/>
      <c r="HT54" s="151"/>
      <c r="HU54" s="151"/>
      <c r="HV54" s="151"/>
      <c r="HW54" s="151"/>
      <c r="HX54" s="151"/>
      <c r="HY54" s="151"/>
      <c r="HZ54" s="151"/>
      <c r="IA54" s="151"/>
      <c r="IB54" s="151"/>
      <c r="IC54" s="151"/>
      <c r="ID54" s="151"/>
      <c r="IE54" s="151"/>
      <c r="IF54" s="151"/>
      <c r="IG54" s="151"/>
      <c r="IH54" s="151"/>
      <c r="II54" s="151"/>
      <c r="IJ54" s="151"/>
      <c r="IK54" s="151"/>
      <c r="IL54" s="151"/>
      <c r="IM54" s="151"/>
      <c r="IN54" s="151"/>
      <c r="IO54" s="151"/>
      <c r="IP54" s="151"/>
      <c r="IQ54" s="151"/>
      <c r="IR54" s="151"/>
      <c r="IS54" s="151"/>
      <c r="IT54" s="151"/>
      <c r="IU54" s="152"/>
    </row>
    <row r="55" s="141" customFormat="1" ht="15.2" customHeight="1">
      <c r="B55" t="s" s="153">
        <f>IF(INDEX(C55:AH55,1,'Tarifas Eléctricas'!$E$38)=0," ",INDEX(C55:AH55,1,'Tarifas Eléctricas'!$E$38))</f>
        <v>570</v>
      </c>
      <c r="C55" s="157"/>
      <c r="D55" s="157"/>
      <c r="E55" s="157"/>
      <c r="F55" s="157"/>
      <c r="G55" s="157"/>
      <c r="H55" s="157"/>
      <c r="I55" t="s" s="154">
        <v>1246</v>
      </c>
      <c r="J55" t="s" s="154">
        <v>1247</v>
      </c>
      <c r="K55" s="157"/>
      <c r="L55" s="157"/>
      <c r="M55" s="157"/>
      <c r="N55" t="s" s="154">
        <v>1248</v>
      </c>
      <c r="O55" t="s" s="154">
        <v>1249</v>
      </c>
      <c r="P55" t="s" s="154">
        <v>1250</v>
      </c>
      <c r="Q55" t="s" s="154">
        <v>794</v>
      </c>
      <c r="R55" t="s" s="154">
        <v>1251</v>
      </c>
      <c r="S55" s="157"/>
      <c r="T55" s="157"/>
      <c r="U55" s="157"/>
      <c r="V55" t="s" s="154">
        <v>1252</v>
      </c>
      <c r="W55" t="s" s="154">
        <v>1253</v>
      </c>
      <c r="X55" s="157"/>
      <c r="Y55" s="157"/>
      <c r="Z55" t="s" s="154">
        <v>1254</v>
      </c>
      <c r="AA55" s="157"/>
      <c r="AB55" t="s" s="154">
        <v>1255</v>
      </c>
      <c r="AC55" s="157"/>
      <c r="AD55" s="157"/>
      <c r="AE55" t="s" s="154">
        <v>1256</v>
      </c>
      <c r="AF55" t="s" s="154">
        <v>1257</v>
      </c>
      <c r="AG55" t="s" s="154">
        <v>1258</v>
      </c>
      <c r="AH55" t="s" s="154">
        <v>1259</v>
      </c>
      <c r="AJ55" t="s" s="155">
        <f>AJ17</f>
        <v>1260</v>
      </c>
      <c r="AK55" t="s" s="150">
        <v>1009</v>
      </c>
      <c r="AL55" t="s" s="150">
        <v>1009</v>
      </c>
      <c r="AM55" t="s" s="150">
        <v>1009</v>
      </c>
      <c r="AN55" t="s" s="150">
        <v>1009</v>
      </c>
      <c r="AO55" t="s" s="150">
        <v>1009</v>
      </c>
      <c r="AP55" t="s" s="150">
        <v>1009</v>
      </c>
      <c r="AQ55" t="s" s="150">
        <v>1009</v>
      </c>
      <c r="AR55" t="s" s="150">
        <v>1009</v>
      </c>
      <c r="AS55" t="s" s="150">
        <v>1009</v>
      </c>
      <c r="AT55" t="s" s="150">
        <v>1009</v>
      </c>
      <c r="AU55" t="s" s="150">
        <v>1009</v>
      </c>
      <c r="AV55" t="s" s="150">
        <v>1009</v>
      </c>
      <c r="AW55" t="s" s="150">
        <v>1009</v>
      </c>
      <c r="AX55" t="s" s="150">
        <v>1009</v>
      </c>
      <c r="AY55" t="s" s="150">
        <v>1009</v>
      </c>
      <c r="AZ55" t="s" s="150">
        <v>1009</v>
      </c>
      <c r="BA55" t="s" s="150">
        <v>1009</v>
      </c>
      <c r="BB55" t="s" s="150">
        <v>1009</v>
      </c>
      <c r="BC55" t="s" s="150">
        <v>1009</v>
      </c>
      <c r="BD55" t="s" s="150">
        <v>1009</v>
      </c>
      <c r="BE55" t="s" s="150">
        <v>1009</v>
      </c>
      <c r="BF55" t="s" s="150">
        <v>1009</v>
      </c>
      <c r="BG55" t="s" s="150">
        <v>1009</v>
      </c>
      <c r="BH55" t="s" s="150">
        <v>1009</v>
      </c>
      <c r="BI55" t="s" s="150">
        <v>1009</v>
      </c>
      <c r="BJ55" t="s" s="150">
        <v>1009</v>
      </c>
      <c r="BK55" t="s" s="150">
        <v>1009</v>
      </c>
      <c r="BL55" t="s" s="150">
        <v>1009</v>
      </c>
      <c r="BM55" t="s" s="150">
        <v>1009</v>
      </c>
      <c r="BN55" t="s" s="150">
        <v>1009</v>
      </c>
      <c r="BO55" t="s" s="150">
        <v>1009</v>
      </c>
      <c r="BP55" t="s" s="150">
        <v>1009</v>
      </c>
      <c r="BQ55" t="s" s="150">
        <v>1009</v>
      </c>
      <c r="BR55" t="s" s="150">
        <v>1009</v>
      </c>
      <c r="BS55" t="s" s="150">
        <v>1009</v>
      </c>
      <c r="BT55" t="s" s="150">
        <v>1009</v>
      </c>
      <c r="BU55" t="s" s="150">
        <v>1009</v>
      </c>
      <c r="BV55" t="s" s="150">
        <v>1009</v>
      </c>
      <c r="BW55" t="s" s="150">
        <v>1009</v>
      </c>
      <c r="BX55" t="s" s="150">
        <v>1009</v>
      </c>
      <c r="BY55" t="s" s="150">
        <v>1009</v>
      </c>
      <c r="BZ55" t="s" s="150">
        <v>1009</v>
      </c>
      <c r="CA55" t="s" s="150">
        <v>1009</v>
      </c>
      <c r="CB55" t="s" s="150">
        <v>1009</v>
      </c>
      <c r="CC55" t="s" s="150">
        <v>1009</v>
      </c>
      <c r="CD55" t="s" s="150">
        <v>1009</v>
      </c>
      <c r="CE55" t="s" s="150">
        <v>1009</v>
      </c>
      <c r="CF55" t="s" s="150">
        <v>1009</v>
      </c>
      <c r="CG55" t="s" s="150">
        <v>1009</v>
      </c>
      <c r="CH55" t="s" s="150">
        <v>1009</v>
      </c>
      <c r="CI55" t="s" s="150">
        <v>1009</v>
      </c>
      <c r="CJ55" t="s" s="150">
        <v>1009</v>
      </c>
      <c r="CK55" t="s" s="150">
        <v>1009</v>
      </c>
      <c r="CL55" t="s" s="150">
        <v>1009</v>
      </c>
      <c r="CM55" t="s" s="150">
        <v>1009</v>
      </c>
      <c r="CN55" t="s" s="150">
        <v>1009</v>
      </c>
      <c r="CO55" t="s" s="150">
        <v>1009</v>
      </c>
      <c r="CP55" t="s" s="150">
        <v>1009</v>
      </c>
      <c r="CQ55" t="s" s="150">
        <v>1009</v>
      </c>
      <c r="CR55" t="s" s="150">
        <v>1009</v>
      </c>
      <c r="CS55" t="s" s="150">
        <v>1009</v>
      </c>
      <c r="CT55" t="s" s="150">
        <v>1009</v>
      </c>
      <c r="CU55" t="s" s="150">
        <v>1009</v>
      </c>
      <c r="CV55" t="s" s="150">
        <v>1009</v>
      </c>
      <c r="CW55" t="s" s="150">
        <v>1009</v>
      </c>
      <c r="CX55" t="s" s="150">
        <v>1009</v>
      </c>
      <c r="CY55" t="s" s="150">
        <v>1009</v>
      </c>
      <c r="CZ55" t="s" s="150">
        <v>1009</v>
      </c>
      <c r="DA55" t="s" s="150">
        <v>1009</v>
      </c>
      <c r="DB55" t="s" s="150">
        <v>1009</v>
      </c>
      <c r="DC55" t="s" s="150">
        <v>1009</v>
      </c>
      <c r="DD55" t="s" s="150">
        <v>1009</v>
      </c>
      <c r="DE55" t="s" s="150">
        <v>1009</v>
      </c>
      <c r="DF55" t="s" s="150">
        <v>1009</v>
      </c>
      <c r="DG55" t="s" s="150">
        <v>1009</v>
      </c>
      <c r="DH55" t="s" s="150">
        <v>1009</v>
      </c>
      <c r="DI55" t="s" s="150">
        <v>1009</v>
      </c>
      <c r="DJ55" t="s" s="150">
        <v>1009</v>
      </c>
      <c r="DK55" t="s" s="150">
        <v>1009</v>
      </c>
      <c r="DL55" t="s" s="150">
        <v>1009</v>
      </c>
      <c r="DM55" t="s" s="150">
        <v>1009</v>
      </c>
      <c r="DN55" t="s" s="150">
        <v>1009</v>
      </c>
      <c r="DO55" t="s" s="150">
        <v>1009</v>
      </c>
      <c r="DP55" t="s" s="150">
        <v>1009</v>
      </c>
      <c r="DQ55" t="s" s="150">
        <v>1009</v>
      </c>
      <c r="DR55" t="s" s="150">
        <v>1009</v>
      </c>
      <c r="DS55" t="s" s="150">
        <v>1009</v>
      </c>
      <c r="DT55" t="s" s="150">
        <v>1009</v>
      </c>
      <c r="DU55" t="s" s="150">
        <v>1009</v>
      </c>
      <c r="DV55" t="s" s="150">
        <v>1009</v>
      </c>
      <c r="DW55" t="s" s="150">
        <v>1009</v>
      </c>
      <c r="DX55" t="s" s="150">
        <v>1009</v>
      </c>
      <c r="DY55" t="s" s="150">
        <v>1009</v>
      </c>
      <c r="DZ55" t="s" s="150">
        <v>1009</v>
      </c>
      <c r="EA55" t="s" s="150">
        <v>1009</v>
      </c>
      <c r="EB55" t="s" s="150">
        <v>1009</v>
      </c>
      <c r="EC55" t="s" s="150">
        <v>1009</v>
      </c>
      <c r="ED55" t="s" s="150">
        <v>1009</v>
      </c>
      <c r="EE55" t="s" s="150">
        <v>1009</v>
      </c>
      <c r="EF55" t="s" s="150">
        <v>1009</v>
      </c>
      <c r="EG55" t="s" s="150">
        <v>1009</v>
      </c>
      <c r="EH55" t="s" s="150">
        <v>1009</v>
      </c>
      <c r="EI55" t="s" s="150">
        <v>1009</v>
      </c>
      <c r="EJ55" t="s" s="150">
        <v>1009</v>
      </c>
      <c r="EK55" t="s" s="150">
        <v>1009</v>
      </c>
      <c r="EL55" t="s" s="150">
        <v>1009</v>
      </c>
      <c r="EM55" t="s" s="150">
        <v>1009</v>
      </c>
      <c r="EN55" t="s" s="150">
        <v>1009</v>
      </c>
      <c r="EO55" t="s" s="150">
        <v>1009</v>
      </c>
      <c r="EP55" t="s" s="150">
        <v>1009</v>
      </c>
      <c r="EQ55" t="s" s="150">
        <v>1009</v>
      </c>
      <c r="ER55" t="s" s="150">
        <v>1009</v>
      </c>
      <c r="ES55" t="s" s="150">
        <v>1009</v>
      </c>
      <c r="ET55" s="151"/>
      <c r="EU55" s="151"/>
      <c r="EV55" s="151"/>
      <c r="EW55" s="151"/>
      <c r="EX55" s="151"/>
      <c r="EY55" s="151"/>
      <c r="EZ55" s="151"/>
      <c r="FA55" s="151"/>
      <c r="FB55" s="151"/>
      <c r="FC55" s="151"/>
      <c r="FD55" s="151"/>
      <c r="FE55" s="151"/>
      <c r="FF55" s="151"/>
      <c r="FG55" s="151"/>
      <c r="FH55" s="151"/>
      <c r="FI55" s="151"/>
      <c r="FJ55" s="151"/>
      <c r="FK55" s="151"/>
      <c r="FL55" s="151"/>
      <c r="FM55" s="151"/>
      <c r="FN55" s="151"/>
      <c r="FO55" s="151"/>
      <c r="FP55" s="151"/>
      <c r="FQ55" s="151"/>
      <c r="FR55" s="151"/>
      <c r="FS55" s="151"/>
      <c r="FT55" s="151"/>
      <c r="FU55" s="151"/>
      <c r="FV55" s="151"/>
      <c r="FW55" s="151"/>
      <c r="FX55" s="151"/>
      <c r="FY55" s="151"/>
      <c r="FZ55" s="151"/>
      <c r="GA55" s="151"/>
      <c r="GB55" s="151"/>
      <c r="GC55" s="151"/>
      <c r="GD55" s="151"/>
      <c r="GE55" s="151"/>
      <c r="GF55" s="151"/>
      <c r="GG55" s="151"/>
      <c r="GH55" s="151"/>
      <c r="GI55" s="151"/>
      <c r="GJ55" s="151"/>
      <c r="GK55" s="151"/>
      <c r="GL55" s="151"/>
      <c r="GM55" s="151"/>
      <c r="GN55" s="151"/>
      <c r="GO55" s="151"/>
      <c r="GP55" s="151"/>
      <c r="GQ55" s="151"/>
      <c r="GR55" s="151"/>
      <c r="GS55" s="151"/>
      <c r="GT55" s="151"/>
      <c r="GU55" s="151"/>
      <c r="GV55" s="151"/>
      <c r="GW55" s="151"/>
      <c r="GX55" s="151"/>
      <c r="GY55" s="151"/>
      <c r="GZ55" s="151"/>
      <c r="HA55" s="151"/>
      <c r="HB55" s="151"/>
      <c r="HC55" s="151"/>
      <c r="HD55" s="151"/>
      <c r="HE55" s="151"/>
      <c r="HF55" s="151"/>
      <c r="HG55" s="151"/>
      <c r="HH55" s="151"/>
      <c r="HI55" s="151"/>
      <c r="HJ55" s="151"/>
      <c r="HK55" s="151"/>
      <c r="HL55" s="151"/>
      <c r="HM55" s="151"/>
      <c r="HN55" s="151"/>
      <c r="HO55" s="151"/>
      <c r="HP55" s="151"/>
      <c r="HQ55" s="151"/>
      <c r="HR55" s="151"/>
      <c r="HS55" s="151"/>
      <c r="HT55" s="151"/>
      <c r="HU55" s="151"/>
      <c r="HV55" s="151"/>
      <c r="HW55" s="151"/>
      <c r="HX55" s="151"/>
      <c r="HY55" s="151"/>
      <c r="HZ55" s="151"/>
      <c r="IA55" s="151"/>
      <c r="IB55" s="151"/>
      <c r="IC55" s="151"/>
      <c r="ID55" s="151"/>
      <c r="IE55" s="151"/>
      <c r="IF55" s="151"/>
      <c r="IG55" s="151"/>
      <c r="IH55" s="151"/>
      <c r="II55" s="151"/>
      <c r="IJ55" s="151"/>
      <c r="IK55" s="151"/>
      <c r="IL55" s="151"/>
      <c r="IM55" s="151"/>
      <c r="IN55" s="151"/>
      <c r="IO55" s="151"/>
      <c r="IP55" s="151"/>
      <c r="IQ55" s="151"/>
      <c r="IR55" s="151"/>
      <c r="IS55" s="151"/>
      <c r="IT55" s="151"/>
      <c r="IU55" s="152"/>
    </row>
    <row r="56" s="141" customFormat="1" ht="15.2" customHeight="1">
      <c r="B56" t="s" s="153">
        <f>IF(INDEX(C56:AH56,1,'Tarifas Eléctricas'!$E$38)=0," ",INDEX(C56:AH56,1,'Tarifas Eléctricas'!$E$38))</f>
        <v>570</v>
      </c>
      <c r="C56" s="157"/>
      <c r="D56" s="157"/>
      <c r="E56" s="157"/>
      <c r="F56" s="157"/>
      <c r="G56" s="157"/>
      <c r="H56" s="157"/>
      <c r="I56" t="s" s="154">
        <v>984</v>
      </c>
      <c r="J56" t="s" s="154">
        <v>1261</v>
      </c>
      <c r="K56" s="157"/>
      <c r="L56" s="157"/>
      <c r="M56" s="157"/>
      <c r="N56" t="s" s="154">
        <v>1262</v>
      </c>
      <c r="O56" t="s" s="154">
        <v>1263</v>
      </c>
      <c r="P56" t="s" s="154">
        <v>1264</v>
      </c>
      <c r="Q56" t="s" s="154">
        <v>939</v>
      </c>
      <c r="R56" t="s" s="154">
        <v>617</v>
      </c>
      <c r="S56" s="157"/>
      <c r="T56" s="157"/>
      <c r="U56" s="157"/>
      <c r="V56" t="s" s="154">
        <v>1265</v>
      </c>
      <c r="W56" t="s" s="154">
        <v>1266</v>
      </c>
      <c r="X56" s="157"/>
      <c r="Y56" s="157"/>
      <c r="Z56" t="s" s="154">
        <v>1267</v>
      </c>
      <c r="AA56" s="157"/>
      <c r="AB56" t="s" s="154">
        <v>1268</v>
      </c>
      <c r="AC56" s="157"/>
      <c r="AD56" s="157"/>
      <c r="AE56" t="s" s="154">
        <v>1269</v>
      </c>
      <c r="AF56" t="s" s="154">
        <v>1270</v>
      </c>
      <c r="AG56" t="s" s="154">
        <v>1271</v>
      </c>
      <c r="AH56" t="s" s="154">
        <v>1001</v>
      </c>
      <c r="AJ56" t="s" s="155">
        <f>AJ18</f>
        <v>1272</v>
      </c>
      <c r="AK56" t="s" s="150">
        <v>1009</v>
      </c>
      <c r="AL56" t="s" s="150">
        <v>1009</v>
      </c>
      <c r="AM56" t="s" s="150">
        <v>1009</v>
      </c>
      <c r="AN56" t="s" s="150">
        <v>1009</v>
      </c>
      <c r="AO56" t="s" s="150">
        <v>1009</v>
      </c>
      <c r="AP56" t="s" s="150">
        <v>1009</v>
      </c>
      <c r="AQ56" t="s" s="150">
        <v>951</v>
      </c>
      <c r="AR56" t="s" s="150">
        <v>1009</v>
      </c>
      <c r="AS56" t="s" s="150">
        <v>1009</v>
      </c>
      <c r="AT56" t="s" s="150">
        <v>1009</v>
      </c>
      <c r="AU56" t="s" s="150">
        <v>1009</v>
      </c>
      <c r="AV56" t="s" s="150">
        <v>1009</v>
      </c>
      <c r="AW56" t="s" s="150">
        <v>1009</v>
      </c>
      <c r="AX56" t="s" s="150">
        <v>1009</v>
      </c>
      <c r="AY56" t="s" s="150">
        <v>1009</v>
      </c>
      <c r="AZ56" t="s" s="150">
        <v>1009</v>
      </c>
      <c r="BA56" t="s" s="150">
        <v>1009</v>
      </c>
      <c r="BB56" t="s" s="150">
        <v>1009</v>
      </c>
      <c r="BC56" t="s" s="150">
        <v>1009</v>
      </c>
      <c r="BD56" t="s" s="150">
        <v>1009</v>
      </c>
      <c r="BE56" t="s" s="150">
        <v>1009</v>
      </c>
      <c r="BF56" t="s" s="150">
        <v>1009</v>
      </c>
      <c r="BG56" t="s" s="150">
        <v>1009</v>
      </c>
      <c r="BH56" t="s" s="150">
        <v>1009</v>
      </c>
      <c r="BI56" t="s" s="150">
        <v>1009</v>
      </c>
      <c r="BJ56" t="s" s="150">
        <v>1009</v>
      </c>
      <c r="BK56" t="s" s="150">
        <v>1009</v>
      </c>
      <c r="BL56" t="s" s="150">
        <v>1009</v>
      </c>
      <c r="BM56" t="s" s="150">
        <v>1009</v>
      </c>
      <c r="BN56" t="s" s="150">
        <v>1009</v>
      </c>
      <c r="BO56" t="s" s="150">
        <v>1009</v>
      </c>
      <c r="BP56" t="s" s="150">
        <v>1009</v>
      </c>
      <c r="BQ56" t="s" s="150">
        <v>1009</v>
      </c>
      <c r="BR56" s="151"/>
      <c r="BS56" s="151"/>
      <c r="BT56" s="151"/>
      <c r="BU56" s="151"/>
      <c r="BV56" s="151"/>
      <c r="BW56" s="151"/>
      <c r="BX56" s="151"/>
      <c r="BY56" s="151"/>
      <c r="BZ56" s="151"/>
      <c r="CA56" s="151"/>
      <c r="CB56" s="151"/>
      <c r="CC56" s="151"/>
      <c r="CD56" s="151"/>
      <c r="CE56" s="151"/>
      <c r="CF56" s="151"/>
      <c r="CG56" s="151"/>
      <c r="CH56" s="151"/>
      <c r="CI56" s="151"/>
      <c r="CJ56" s="151"/>
      <c r="CK56" s="151"/>
      <c r="CL56" s="151"/>
      <c r="CM56" s="151"/>
      <c r="CN56" s="151"/>
      <c r="CO56" s="151"/>
      <c r="CP56" s="151"/>
      <c r="CQ56" s="151"/>
      <c r="CR56" s="151"/>
      <c r="CS56" s="151"/>
      <c r="CT56" s="151"/>
      <c r="CU56" s="151"/>
      <c r="CV56" s="151"/>
      <c r="CW56" s="151"/>
      <c r="CX56" s="151"/>
      <c r="CY56" s="151"/>
      <c r="CZ56" s="151"/>
      <c r="DA56" s="151"/>
      <c r="DB56" s="151"/>
      <c r="DC56" s="151"/>
      <c r="DD56" s="151"/>
      <c r="DE56" s="151"/>
      <c r="DF56" s="151"/>
      <c r="DG56" s="151"/>
      <c r="DH56" s="151"/>
      <c r="DI56" s="151"/>
      <c r="DJ56" s="151"/>
      <c r="DK56" s="151"/>
      <c r="DL56" s="151"/>
      <c r="DM56" s="151"/>
      <c r="DN56" s="151"/>
      <c r="DO56" s="151"/>
      <c r="DP56" s="151"/>
      <c r="DQ56" s="151"/>
      <c r="DR56" s="151"/>
      <c r="DS56" s="151"/>
      <c r="DT56" s="151"/>
      <c r="DU56" s="151"/>
      <c r="DV56" s="151"/>
      <c r="DW56" s="151"/>
      <c r="DX56" s="151"/>
      <c r="DY56" s="151"/>
      <c r="DZ56" s="151"/>
      <c r="EA56" s="151"/>
      <c r="EB56" s="151"/>
      <c r="EC56" s="151"/>
      <c r="ED56" s="151"/>
      <c r="EE56" s="151"/>
      <c r="EF56" s="151"/>
      <c r="EG56" s="151"/>
      <c r="EH56" s="151"/>
      <c r="EI56" s="151"/>
      <c r="EJ56" s="151"/>
      <c r="EK56" s="151"/>
      <c r="EL56" s="151"/>
      <c r="EM56" s="151"/>
      <c r="EN56" s="151"/>
      <c r="EO56" s="151"/>
      <c r="EP56" s="151"/>
      <c r="EQ56" s="151"/>
      <c r="ER56" s="151"/>
      <c r="ES56" s="151"/>
      <c r="ET56" s="151"/>
      <c r="EU56" s="151"/>
      <c r="EV56" s="151"/>
      <c r="EW56" s="151"/>
      <c r="EX56" s="151"/>
      <c r="EY56" s="151"/>
      <c r="EZ56" s="151"/>
      <c r="FA56" s="151"/>
      <c r="FB56" s="151"/>
      <c r="FC56" s="151"/>
      <c r="FD56" s="151"/>
      <c r="FE56" s="151"/>
      <c r="FF56" s="151"/>
      <c r="FG56" s="151"/>
      <c r="FH56" s="151"/>
      <c r="FI56" s="151"/>
      <c r="FJ56" s="151"/>
      <c r="FK56" s="151"/>
      <c r="FL56" s="151"/>
      <c r="FM56" s="151"/>
      <c r="FN56" s="151"/>
      <c r="FO56" s="151"/>
      <c r="FP56" s="151"/>
      <c r="FQ56" s="151"/>
      <c r="FR56" s="151"/>
      <c r="FS56" s="151"/>
      <c r="FT56" s="151"/>
      <c r="FU56" s="151"/>
      <c r="FV56" s="151"/>
      <c r="FW56" s="151"/>
      <c r="FX56" s="151"/>
      <c r="FY56" s="151"/>
      <c r="FZ56" s="151"/>
      <c r="GA56" s="151"/>
      <c r="GB56" s="151"/>
      <c r="GC56" s="151"/>
      <c r="GD56" s="151"/>
      <c r="GE56" s="151"/>
      <c r="GF56" s="151"/>
      <c r="GG56" s="151"/>
      <c r="GH56" s="151"/>
      <c r="GI56" s="151"/>
      <c r="GJ56" s="151"/>
      <c r="GK56" s="151"/>
      <c r="GL56" s="151"/>
      <c r="GM56" s="151"/>
      <c r="GN56" s="151"/>
      <c r="GO56" s="151"/>
      <c r="GP56" s="151"/>
      <c r="GQ56" s="151"/>
      <c r="GR56" s="151"/>
      <c r="GS56" s="151"/>
      <c r="GT56" s="151"/>
      <c r="GU56" s="151"/>
      <c r="GV56" s="151"/>
      <c r="GW56" s="151"/>
      <c r="GX56" s="151"/>
      <c r="GY56" s="151"/>
      <c r="GZ56" s="151"/>
      <c r="HA56" s="151"/>
      <c r="HB56" s="151"/>
      <c r="HC56" s="151"/>
      <c r="HD56" s="151"/>
      <c r="HE56" s="151"/>
      <c r="HF56" s="151"/>
      <c r="HG56" s="151"/>
      <c r="HH56" s="151"/>
      <c r="HI56" s="151"/>
      <c r="HJ56" s="151"/>
      <c r="HK56" s="151"/>
      <c r="HL56" s="151"/>
      <c r="HM56" s="151"/>
      <c r="HN56" s="151"/>
      <c r="HO56" s="151"/>
      <c r="HP56" s="151"/>
      <c r="HQ56" s="151"/>
      <c r="HR56" s="151"/>
      <c r="HS56" s="151"/>
      <c r="HT56" s="151"/>
      <c r="HU56" s="151"/>
      <c r="HV56" s="151"/>
      <c r="HW56" s="151"/>
      <c r="HX56" s="151"/>
      <c r="HY56" s="151"/>
      <c r="HZ56" s="151"/>
      <c r="IA56" s="151"/>
      <c r="IB56" s="151"/>
      <c r="IC56" s="151"/>
      <c r="ID56" s="151"/>
      <c r="IE56" s="151"/>
      <c r="IF56" s="151"/>
      <c r="IG56" s="151"/>
      <c r="IH56" s="151"/>
      <c r="II56" s="151"/>
      <c r="IJ56" s="151"/>
      <c r="IK56" s="151"/>
      <c r="IL56" s="151"/>
      <c r="IM56" s="151"/>
      <c r="IN56" s="151"/>
      <c r="IO56" s="151"/>
      <c r="IP56" s="151"/>
      <c r="IQ56" s="151"/>
      <c r="IR56" s="151"/>
      <c r="IS56" s="151"/>
      <c r="IT56" s="151"/>
      <c r="IU56" s="152"/>
    </row>
    <row r="57" s="141" customFormat="1" ht="15.2" customHeight="1">
      <c r="B57" t="s" s="153">
        <f>IF(INDEX(C57:AH57,1,'Tarifas Eléctricas'!$E$38)=0," ",INDEX(C57:AH57,1,'Tarifas Eléctricas'!$E$38))</f>
        <v>570</v>
      </c>
      <c r="C57" s="157"/>
      <c r="D57" s="157"/>
      <c r="E57" s="157"/>
      <c r="F57" s="157"/>
      <c r="G57" s="157"/>
      <c r="H57" s="157"/>
      <c r="I57" t="s" s="154">
        <v>1273</v>
      </c>
      <c r="J57" t="s" s="154">
        <v>1274</v>
      </c>
      <c r="K57" s="157"/>
      <c r="L57" s="157"/>
      <c r="M57" s="157"/>
      <c r="N57" t="s" s="154">
        <v>1275</v>
      </c>
      <c r="O57" t="s" s="154">
        <v>1276</v>
      </c>
      <c r="P57" t="s" s="154">
        <v>966</v>
      </c>
      <c r="Q57" t="s" s="154">
        <v>1277</v>
      </c>
      <c r="R57" t="s" s="154">
        <v>1278</v>
      </c>
      <c r="S57" s="157"/>
      <c r="T57" s="157"/>
      <c r="U57" s="157"/>
      <c r="V57" t="s" s="154">
        <v>1279</v>
      </c>
      <c r="W57" t="s" s="154">
        <v>1280</v>
      </c>
      <c r="X57" s="157"/>
      <c r="Y57" s="157"/>
      <c r="Z57" t="s" s="154">
        <v>990</v>
      </c>
      <c r="AA57" s="157"/>
      <c r="AB57" t="s" s="154">
        <v>1281</v>
      </c>
      <c r="AC57" s="157"/>
      <c r="AD57" s="157"/>
      <c r="AE57" t="s" s="154">
        <v>1282</v>
      </c>
      <c r="AF57" t="s" s="154">
        <v>1283</v>
      </c>
      <c r="AG57" t="s" s="154">
        <v>1284</v>
      </c>
      <c r="AH57" t="s" s="154">
        <v>1285</v>
      </c>
      <c r="AJ57" t="s" s="155">
        <f>AJ19</f>
        <v>1286</v>
      </c>
      <c r="AK57" t="s" s="150">
        <v>1009</v>
      </c>
      <c r="AL57" t="s" s="150">
        <v>1009</v>
      </c>
      <c r="AM57" t="s" s="150">
        <v>1009</v>
      </c>
      <c r="AN57" t="s" s="150">
        <v>1009</v>
      </c>
      <c r="AO57" t="s" s="150">
        <v>1009</v>
      </c>
      <c r="AP57" t="s" s="150">
        <v>1009</v>
      </c>
      <c r="AQ57" t="s" s="150">
        <v>1009</v>
      </c>
      <c r="AR57" t="s" s="150">
        <v>1009</v>
      </c>
      <c r="AS57" t="s" s="150">
        <v>1009</v>
      </c>
      <c r="AT57" t="s" s="150">
        <v>1009</v>
      </c>
      <c r="AU57" t="s" s="150">
        <v>1009</v>
      </c>
      <c r="AV57" t="s" s="150">
        <v>1009</v>
      </c>
      <c r="AW57" t="s" s="150">
        <v>1009</v>
      </c>
      <c r="AX57" t="s" s="150">
        <v>1009</v>
      </c>
      <c r="AY57" t="s" s="150">
        <v>1009</v>
      </c>
      <c r="AZ57" t="s" s="150">
        <v>1009</v>
      </c>
      <c r="BA57" t="s" s="150">
        <v>1009</v>
      </c>
      <c r="BB57" t="s" s="150">
        <v>1009</v>
      </c>
      <c r="BC57" t="s" s="150">
        <v>1009</v>
      </c>
      <c r="BD57" t="s" s="150">
        <v>1009</v>
      </c>
      <c r="BE57" s="151"/>
      <c r="BF57" s="151"/>
      <c r="BG57" s="151"/>
      <c r="BH57" s="151"/>
      <c r="BI57" s="151"/>
      <c r="BJ57" s="151"/>
      <c r="BK57" s="151"/>
      <c r="BL57" s="151"/>
      <c r="BM57" s="151"/>
      <c r="BN57" s="151"/>
      <c r="BO57" s="151"/>
      <c r="BP57" s="151"/>
      <c r="BQ57" s="151"/>
      <c r="BR57" s="151"/>
      <c r="BS57" s="151"/>
      <c r="BT57" s="151"/>
      <c r="BU57" s="151"/>
      <c r="BV57" s="151"/>
      <c r="BW57" s="151"/>
      <c r="BX57" s="151"/>
      <c r="BY57" s="151"/>
      <c r="BZ57" s="151"/>
      <c r="CA57" s="151"/>
      <c r="CB57" s="151"/>
      <c r="CC57" s="151"/>
      <c r="CD57" s="151"/>
      <c r="CE57" s="151"/>
      <c r="CF57" s="151"/>
      <c r="CG57" s="151"/>
      <c r="CH57" s="151"/>
      <c r="CI57" s="151"/>
      <c r="CJ57" s="151"/>
      <c r="CK57" s="151"/>
      <c r="CL57" s="151"/>
      <c r="CM57" s="151"/>
      <c r="CN57" s="151"/>
      <c r="CO57" s="151"/>
      <c r="CP57" s="151"/>
      <c r="CQ57" s="151"/>
      <c r="CR57" s="151"/>
      <c r="CS57" s="151"/>
      <c r="CT57" s="151"/>
      <c r="CU57" s="151"/>
      <c r="CV57" s="151"/>
      <c r="CW57" s="151"/>
      <c r="CX57" s="151"/>
      <c r="CY57" s="151"/>
      <c r="CZ57" s="151"/>
      <c r="DA57" s="151"/>
      <c r="DB57" s="151"/>
      <c r="DC57" s="151"/>
      <c r="DD57" s="151"/>
      <c r="DE57" s="151"/>
      <c r="DF57" s="151"/>
      <c r="DG57" s="151"/>
      <c r="DH57" s="151"/>
      <c r="DI57" s="151"/>
      <c r="DJ57" s="151"/>
      <c r="DK57" s="151"/>
      <c r="DL57" s="151"/>
      <c r="DM57" s="151"/>
      <c r="DN57" s="151"/>
      <c r="DO57" s="151"/>
      <c r="DP57" s="151"/>
      <c r="DQ57" s="151"/>
      <c r="DR57" s="151"/>
      <c r="DS57" s="151"/>
      <c r="DT57" s="151"/>
      <c r="DU57" s="151"/>
      <c r="DV57" s="151"/>
      <c r="DW57" s="151"/>
      <c r="DX57" s="151"/>
      <c r="DY57" s="151"/>
      <c r="DZ57" s="151"/>
      <c r="EA57" s="151"/>
      <c r="EB57" s="151"/>
      <c r="EC57" s="151"/>
      <c r="ED57" s="151"/>
      <c r="EE57" s="151"/>
      <c r="EF57" s="151"/>
      <c r="EG57" s="151"/>
      <c r="EH57" s="151"/>
      <c r="EI57" s="151"/>
      <c r="EJ57" s="151"/>
      <c r="EK57" s="151"/>
      <c r="EL57" s="151"/>
      <c r="EM57" s="151"/>
      <c r="EN57" s="151"/>
      <c r="EO57" s="151"/>
      <c r="EP57" s="151"/>
      <c r="EQ57" s="151"/>
      <c r="ER57" s="151"/>
      <c r="ES57" s="151"/>
      <c r="ET57" s="151"/>
      <c r="EU57" s="151"/>
      <c r="EV57" s="151"/>
      <c r="EW57" s="151"/>
      <c r="EX57" s="151"/>
      <c r="EY57" s="151"/>
      <c r="EZ57" s="151"/>
      <c r="FA57" s="151"/>
      <c r="FB57" s="151"/>
      <c r="FC57" s="151"/>
      <c r="FD57" s="151"/>
      <c r="FE57" s="151"/>
      <c r="FF57" s="151"/>
      <c r="FG57" s="151"/>
      <c r="FH57" s="151"/>
      <c r="FI57" s="151"/>
      <c r="FJ57" s="151"/>
      <c r="FK57" s="151"/>
      <c r="FL57" s="151"/>
      <c r="FM57" s="151"/>
      <c r="FN57" s="151"/>
      <c r="FO57" s="151"/>
      <c r="FP57" s="151"/>
      <c r="FQ57" s="151"/>
      <c r="FR57" s="151"/>
      <c r="FS57" s="151"/>
      <c r="FT57" s="151"/>
      <c r="FU57" s="151"/>
      <c r="FV57" s="151"/>
      <c r="FW57" s="151"/>
      <c r="FX57" s="151"/>
      <c r="FY57" s="151"/>
      <c r="FZ57" s="151"/>
      <c r="GA57" s="151"/>
      <c r="GB57" s="151"/>
      <c r="GC57" s="151"/>
      <c r="GD57" s="151"/>
      <c r="GE57" s="151"/>
      <c r="GF57" s="151"/>
      <c r="GG57" s="151"/>
      <c r="GH57" s="151"/>
      <c r="GI57" s="151"/>
      <c r="GJ57" s="151"/>
      <c r="GK57" s="151"/>
      <c r="GL57" s="151"/>
      <c r="GM57" s="151"/>
      <c r="GN57" s="151"/>
      <c r="GO57" s="151"/>
      <c r="GP57" s="151"/>
      <c r="GQ57" s="151"/>
      <c r="GR57" s="151"/>
      <c r="GS57" s="151"/>
      <c r="GT57" s="151"/>
      <c r="GU57" s="151"/>
      <c r="GV57" s="151"/>
      <c r="GW57" s="151"/>
      <c r="GX57" s="151"/>
      <c r="GY57" s="151"/>
      <c r="GZ57" s="151"/>
      <c r="HA57" s="151"/>
      <c r="HB57" s="151"/>
      <c r="HC57" s="151"/>
      <c r="HD57" s="151"/>
      <c r="HE57" s="151"/>
      <c r="HF57" s="151"/>
      <c r="HG57" s="151"/>
      <c r="HH57" s="151"/>
      <c r="HI57" s="151"/>
      <c r="HJ57" s="151"/>
      <c r="HK57" s="151"/>
      <c r="HL57" s="151"/>
      <c r="HM57" s="151"/>
      <c r="HN57" s="151"/>
      <c r="HO57" s="151"/>
      <c r="HP57" s="151"/>
      <c r="HQ57" s="151"/>
      <c r="HR57" s="151"/>
      <c r="HS57" s="151"/>
      <c r="HT57" s="151"/>
      <c r="HU57" s="151"/>
      <c r="HV57" s="151"/>
      <c r="HW57" s="151"/>
      <c r="HX57" s="151"/>
      <c r="HY57" s="151"/>
      <c r="HZ57" s="151"/>
      <c r="IA57" s="151"/>
      <c r="IB57" s="151"/>
      <c r="IC57" s="151"/>
      <c r="ID57" s="151"/>
      <c r="IE57" s="151"/>
      <c r="IF57" s="151"/>
      <c r="IG57" s="151"/>
      <c r="IH57" s="151"/>
      <c r="II57" s="151"/>
      <c r="IJ57" s="151"/>
      <c r="IK57" s="151"/>
      <c r="IL57" s="151"/>
      <c r="IM57" s="151"/>
      <c r="IN57" s="151"/>
      <c r="IO57" s="151"/>
      <c r="IP57" s="151"/>
      <c r="IQ57" s="151"/>
      <c r="IR57" s="151"/>
      <c r="IS57" s="151"/>
      <c r="IT57" s="151"/>
      <c r="IU57" s="152"/>
    </row>
    <row r="58" s="141" customFormat="1" ht="15.2" customHeight="1">
      <c r="B58" t="s" s="153">
        <f>IF(INDEX(C58:AH58,1,'Tarifas Eléctricas'!$E$38)=0," ",INDEX(C58:AH58,1,'Tarifas Eléctricas'!$E$38))</f>
        <v>570</v>
      </c>
      <c r="C58" s="157"/>
      <c r="D58" s="157"/>
      <c r="E58" s="157"/>
      <c r="F58" s="157"/>
      <c r="G58" s="157"/>
      <c r="H58" s="157"/>
      <c r="I58" t="s" s="154">
        <v>1287</v>
      </c>
      <c r="J58" t="s" s="154">
        <v>512</v>
      </c>
      <c r="K58" s="157"/>
      <c r="L58" s="157"/>
      <c r="M58" s="157"/>
      <c r="N58" t="s" s="154">
        <v>1288</v>
      </c>
      <c r="O58" t="s" s="154">
        <v>1289</v>
      </c>
      <c r="P58" t="s" s="154">
        <v>506</v>
      </c>
      <c r="Q58" t="s" s="154">
        <v>617</v>
      </c>
      <c r="R58" t="s" s="154">
        <v>1290</v>
      </c>
      <c r="S58" s="157"/>
      <c r="T58" s="157"/>
      <c r="U58" s="157"/>
      <c r="V58" t="s" s="154">
        <v>1291</v>
      </c>
      <c r="W58" t="s" s="154">
        <v>1292</v>
      </c>
      <c r="X58" s="157"/>
      <c r="Y58" s="157"/>
      <c r="Z58" t="s" s="154">
        <v>1293</v>
      </c>
      <c r="AA58" s="157"/>
      <c r="AB58" t="s" s="154">
        <v>1294</v>
      </c>
      <c r="AC58" s="157"/>
      <c r="AD58" s="157"/>
      <c r="AE58" t="s" s="154">
        <v>1295</v>
      </c>
      <c r="AF58" t="s" s="154">
        <v>1296</v>
      </c>
      <c r="AG58" t="s" s="154">
        <v>1297</v>
      </c>
      <c r="AH58" t="s" s="154">
        <v>1298</v>
      </c>
      <c r="AJ58" t="s" s="155">
        <f>AJ20</f>
        <v>1299</v>
      </c>
      <c r="AK58" t="s" s="150">
        <v>1090</v>
      </c>
      <c r="AL58" t="s" s="150">
        <v>1090</v>
      </c>
      <c r="AM58" t="s" s="150">
        <v>1090</v>
      </c>
      <c r="AN58" t="s" s="150">
        <v>1090</v>
      </c>
      <c r="AO58" t="s" s="150">
        <v>1090</v>
      </c>
      <c r="AP58" t="s" s="150">
        <v>1090</v>
      </c>
      <c r="AQ58" t="s" s="150">
        <v>1090</v>
      </c>
      <c r="AR58" t="s" s="150">
        <v>1090</v>
      </c>
      <c r="AS58" t="s" s="150">
        <v>1090</v>
      </c>
      <c r="AT58" t="s" s="150">
        <v>1090</v>
      </c>
      <c r="AU58" t="s" s="150">
        <v>1090</v>
      </c>
      <c r="AV58" t="s" s="150">
        <v>1090</v>
      </c>
      <c r="AW58" t="s" s="150">
        <v>1090</v>
      </c>
      <c r="AX58" t="s" s="150">
        <v>1090</v>
      </c>
      <c r="AY58" t="s" s="150">
        <v>1090</v>
      </c>
      <c r="AZ58" t="s" s="150">
        <v>1090</v>
      </c>
      <c r="BA58" t="s" s="150">
        <v>1090</v>
      </c>
      <c r="BB58" t="s" s="150">
        <v>1090</v>
      </c>
      <c r="BC58" t="s" s="150">
        <v>1090</v>
      </c>
      <c r="BD58" t="s" s="150">
        <v>1090</v>
      </c>
      <c r="BE58" t="s" s="150">
        <v>1090</v>
      </c>
      <c r="BF58" t="s" s="150">
        <v>1090</v>
      </c>
      <c r="BG58" t="s" s="150">
        <v>1090</v>
      </c>
      <c r="BH58" t="s" s="150">
        <v>1090</v>
      </c>
      <c r="BI58" t="s" s="150">
        <v>1090</v>
      </c>
      <c r="BJ58" t="s" s="150">
        <v>1090</v>
      </c>
      <c r="BK58" t="s" s="150">
        <v>1090</v>
      </c>
      <c r="BL58" t="s" s="150">
        <v>1090</v>
      </c>
      <c r="BM58" t="s" s="150">
        <v>1090</v>
      </c>
      <c r="BN58" t="s" s="150">
        <v>1090</v>
      </c>
      <c r="BO58" t="s" s="150">
        <v>1090</v>
      </c>
      <c r="BP58" t="s" s="150">
        <v>1090</v>
      </c>
      <c r="BQ58" t="s" s="150">
        <v>1090</v>
      </c>
      <c r="BR58" t="s" s="150">
        <v>1090</v>
      </c>
      <c r="BS58" t="s" s="150">
        <v>1090</v>
      </c>
      <c r="BT58" t="s" s="150">
        <v>1090</v>
      </c>
      <c r="BU58" t="s" s="150">
        <v>1090</v>
      </c>
      <c r="BV58" t="s" s="150">
        <v>1090</v>
      </c>
      <c r="BW58" t="s" s="150">
        <v>1090</v>
      </c>
      <c r="BX58" t="s" s="150">
        <v>1090</v>
      </c>
      <c r="BY58" t="s" s="150">
        <v>1090</v>
      </c>
      <c r="BZ58" t="s" s="150">
        <v>1090</v>
      </c>
      <c r="CA58" t="s" s="150">
        <v>1090</v>
      </c>
      <c r="CB58" t="s" s="150">
        <v>1090</v>
      </c>
      <c r="CC58" t="s" s="150">
        <v>1090</v>
      </c>
      <c r="CD58" t="s" s="150">
        <v>1090</v>
      </c>
      <c r="CE58" t="s" s="150">
        <v>1090</v>
      </c>
      <c r="CF58" t="s" s="150">
        <v>1090</v>
      </c>
      <c r="CG58" t="s" s="150">
        <v>1090</v>
      </c>
      <c r="CH58" t="s" s="150">
        <v>1090</v>
      </c>
      <c r="CI58" t="s" s="150">
        <v>1090</v>
      </c>
      <c r="CJ58" s="151"/>
      <c r="CK58" s="151"/>
      <c r="CL58" s="151"/>
      <c r="CM58" s="151"/>
      <c r="CN58" s="151"/>
      <c r="CO58" s="151"/>
      <c r="CP58" s="151"/>
      <c r="CQ58" s="151"/>
      <c r="CR58" s="151"/>
      <c r="CS58" s="151"/>
      <c r="CT58" s="151"/>
      <c r="CU58" s="151"/>
      <c r="CV58" s="151"/>
      <c r="CW58" s="151"/>
      <c r="CX58" s="151"/>
      <c r="CY58" s="151"/>
      <c r="CZ58" s="151"/>
      <c r="DA58" s="151"/>
      <c r="DB58" s="151"/>
      <c r="DC58" s="151"/>
      <c r="DD58" s="151"/>
      <c r="DE58" s="151"/>
      <c r="DF58" s="151"/>
      <c r="DG58" s="151"/>
      <c r="DH58" s="151"/>
      <c r="DI58" s="151"/>
      <c r="DJ58" s="151"/>
      <c r="DK58" s="151"/>
      <c r="DL58" s="151"/>
      <c r="DM58" s="151"/>
      <c r="DN58" s="151"/>
      <c r="DO58" s="151"/>
      <c r="DP58" s="151"/>
      <c r="DQ58" s="151"/>
      <c r="DR58" s="151"/>
      <c r="DS58" s="151"/>
      <c r="DT58" s="151"/>
      <c r="DU58" s="151"/>
      <c r="DV58" s="151"/>
      <c r="DW58" s="151"/>
      <c r="DX58" s="151"/>
      <c r="DY58" s="151"/>
      <c r="DZ58" s="151"/>
      <c r="EA58" s="151"/>
      <c r="EB58" s="151"/>
      <c r="EC58" s="151"/>
      <c r="ED58" s="151"/>
      <c r="EE58" s="151"/>
      <c r="EF58" s="151"/>
      <c r="EG58" s="151"/>
      <c r="EH58" s="151"/>
      <c r="EI58" s="151"/>
      <c r="EJ58" s="151"/>
      <c r="EK58" s="151"/>
      <c r="EL58" s="151"/>
      <c r="EM58" s="151"/>
      <c r="EN58" s="151"/>
      <c r="EO58" s="151"/>
      <c r="EP58" s="151"/>
      <c r="EQ58" s="151"/>
      <c r="ER58" s="151"/>
      <c r="ES58" s="151"/>
      <c r="ET58" s="151"/>
      <c r="EU58" s="151"/>
      <c r="EV58" s="151"/>
      <c r="EW58" s="151"/>
      <c r="EX58" s="151"/>
      <c r="EY58" s="151"/>
      <c r="EZ58" s="151"/>
      <c r="FA58" s="151"/>
      <c r="FB58" s="151"/>
      <c r="FC58" s="151"/>
      <c r="FD58" s="151"/>
      <c r="FE58" s="151"/>
      <c r="FF58" s="151"/>
      <c r="FG58" s="151"/>
      <c r="FH58" s="151"/>
      <c r="FI58" s="151"/>
      <c r="FJ58" s="151"/>
      <c r="FK58" s="151"/>
      <c r="FL58" s="151"/>
      <c r="FM58" s="151"/>
      <c r="FN58" s="151"/>
      <c r="FO58" s="151"/>
      <c r="FP58" s="151"/>
      <c r="FQ58" s="151"/>
      <c r="FR58" s="151"/>
      <c r="FS58" s="151"/>
      <c r="FT58" s="151"/>
      <c r="FU58" s="151"/>
      <c r="FV58" s="151"/>
      <c r="FW58" s="151"/>
      <c r="FX58" s="151"/>
      <c r="FY58" s="151"/>
      <c r="FZ58" s="151"/>
      <c r="GA58" s="151"/>
      <c r="GB58" s="151"/>
      <c r="GC58" s="151"/>
      <c r="GD58" s="151"/>
      <c r="GE58" s="151"/>
      <c r="GF58" s="151"/>
      <c r="GG58" s="151"/>
      <c r="GH58" s="151"/>
      <c r="GI58" s="151"/>
      <c r="GJ58" s="151"/>
      <c r="GK58" s="151"/>
      <c r="GL58" s="151"/>
      <c r="GM58" s="151"/>
      <c r="GN58" s="151"/>
      <c r="GO58" s="151"/>
      <c r="GP58" s="151"/>
      <c r="GQ58" s="151"/>
      <c r="GR58" s="151"/>
      <c r="GS58" s="151"/>
      <c r="GT58" s="151"/>
      <c r="GU58" s="151"/>
      <c r="GV58" s="151"/>
      <c r="GW58" s="151"/>
      <c r="GX58" s="151"/>
      <c r="GY58" s="151"/>
      <c r="GZ58" s="151"/>
      <c r="HA58" s="151"/>
      <c r="HB58" s="151"/>
      <c r="HC58" s="151"/>
      <c r="HD58" s="151"/>
      <c r="HE58" s="151"/>
      <c r="HF58" s="151"/>
      <c r="HG58" s="151"/>
      <c r="HH58" s="151"/>
      <c r="HI58" s="151"/>
      <c r="HJ58" s="151"/>
      <c r="HK58" s="151"/>
      <c r="HL58" s="151"/>
      <c r="HM58" s="151"/>
      <c r="HN58" s="151"/>
      <c r="HO58" s="151"/>
      <c r="HP58" s="151"/>
      <c r="HQ58" s="151"/>
      <c r="HR58" s="151"/>
      <c r="HS58" s="151"/>
      <c r="HT58" s="151"/>
      <c r="HU58" s="151"/>
      <c r="HV58" s="151"/>
      <c r="HW58" s="151"/>
      <c r="HX58" s="151"/>
      <c r="HY58" s="151"/>
      <c r="HZ58" s="151"/>
      <c r="IA58" s="151"/>
      <c r="IB58" s="151"/>
      <c r="IC58" s="151"/>
      <c r="ID58" s="151"/>
      <c r="IE58" s="151"/>
      <c r="IF58" s="151"/>
      <c r="IG58" s="151"/>
      <c r="IH58" s="151"/>
      <c r="II58" s="151"/>
      <c r="IJ58" s="151"/>
      <c r="IK58" s="151"/>
      <c r="IL58" s="151"/>
      <c r="IM58" s="151"/>
      <c r="IN58" s="151"/>
      <c r="IO58" s="151"/>
      <c r="IP58" s="151"/>
      <c r="IQ58" s="151"/>
      <c r="IR58" s="151"/>
      <c r="IS58" s="151"/>
      <c r="IT58" s="151"/>
      <c r="IU58" s="152"/>
    </row>
    <row r="59" s="141" customFormat="1" ht="15.2" customHeight="1">
      <c r="B59" t="s" s="153">
        <f>IF(INDEX(C59:AH59,1,'Tarifas Eléctricas'!$E$38)=0," ",INDEX(C59:AH59,1,'Tarifas Eléctricas'!$E$38))</f>
        <v>570</v>
      </c>
      <c r="C59" s="157"/>
      <c r="D59" s="157"/>
      <c r="E59" s="157"/>
      <c r="F59" s="157"/>
      <c r="G59" s="157"/>
      <c r="H59" s="157"/>
      <c r="I59" t="s" s="154">
        <v>1300</v>
      </c>
      <c r="J59" t="s" s="154">
        <v>1301</v>
      </c>
      <c r="K59" s="157"/>
      <c r="L59" s="157"/>
      <c r="M59" s="157"/>
      <c r="N59" t="s" s="154">
        <v>1302</v>
      </c>
      <c r="O59" t="s" s="154">
        <v>1303</v>
      </c>
      <c r="P59" t="s" s="154">
        <v>1304</v>
      </c>
      <c r="Q59" t="s" s="154">
        <v>1305</v>
      </c>
      <c r="R59" t="s" s="154">
        <v>1306</v>
      </c>
      <c r="S59" s="157"/>
      <c r="T59" s="157"/>
      <c r="U59" s="157"/>
      <c r="V59" t="s" s="154">
        <v>1307</v>
      </c>
      <c r="W59" t="s" s="154">
        <v>1308</v>
      </c>
      <c r="X59" s="157"/>
      <c r="Y59" s="157"/>
      <c r="Z59" t="s" s="154">
        <v>1309</v>
      </c>
      <c r="AA59" s="157"/>
      <c r="AB59" t="s" s="154">
        <v>1310</v>
      </c>
      <c r="AC59" s="157"/>
      <c r="AD59" s="157"/>
      <c r="AE59" t="s" s="154">
        <v>1311</v>
      </c>
      <c r="AF59" t="s" s="154">
        <v>1312</v>
      </c>
      <c r="AG59" t="s" s="154">
        <v>1313</v>
      </c>
      <c r="AH59" t="s" s="154">
        <v>1314</v>
      </c>
      <c r="AJ59" t="s" s="155">
        <f>AJ21</f>
        <v>1315</v>
      </c>
      <c r="AK59" t="s" s="150">
        <v>1009</v>
      </c>
      <c r="AL59" t="s" s="150">
        <v>1009</v>
      </c>
      <c r="AM59" t="s" s="150">
        <v>1009</v>
      </c>
      <c r="AN59" t="s" s="150">
        <v>1009</v>
      </c>
      <c r="AO59" t="s" s="150">
        <v>1009</v>
      </c>
      <c r="AP59" t="s" s="150">
        <v>1009</v>
      </c>
      <c r="AQ59" t="s" s="150">
        <v>1009</v>
      </c>
      <c r="AR59" t="s" s="150">
        <v>1009</v>
      </c>
      <c r="AS59" t="s" s="150">
        <v>1009</v>
      </c>
      <c r="AT59" t="s" s="150">
        <v>1009</v>
      </c>
      <c r="AU59" t="s" s="150">
        <v>1009</v>
      </c>
      <c r="AV59" t="s" s="150">
        <v>1009</v>
      </c>
      <c r="AW59" t="s" s="150">
        <v>1009</v>
      </c>
      <c r="AX59" t="s" s="150">
        <v>1009</v>
      </c>
      <c r="AY59" t="s" s="150">
        <v>1009</v>
      </c>
      <c r="AZ59" t="s" s="150">
        <v>1009</v>
      </c>
      <c r="BA59" t="s" s="150">
        <v>1009</v>
      </c>
      <c r="BB59" t="s" s="150">
        <v>1009</v>
      </c>
      <c r="BC59" t="s" s="150">
        <v>1009</v>
      </c>
      <c r="BD59" t="s" s="150">
        <v>1009</v>
      </c>
      <c r="BE59" t="s" s="150">
        <v>1009</v>
      </c>
      <c r="BF59" t="s" s="150">
        <v>1009</v>
      </c>
      <c r="BG59" t="s" s="150">
        <v>1009</v>
      </c>
      <c r="BH59" t="s" s="150">
        <v>1009</v>
      </c>
      <c r="BI59" t="s" s="150">
        <v>1009</v>
      </c>
      <c r="BJ59" t="s" s="150">
        <v>1009</v>
      </c>
      <c r="BK59" t="s" s="150">
        <v>1009</v>
      </c>
      <c r="BL59" t="s" s="150">
        <v>1009</v>
      </c>
      <c r="BM59" t="s" s="150">
        <v>1009</v>
      </c>
      <c r="BN59" t="s" s="150">
        <v>1009</v>
      </c>
      <c r="BO59" t="s" s="150">
        <v>1009</v>
      </c>
      <c r="BP59" t="s" s="150">
        <v>1009</v>
      </c>
      <c r="BQ59" t="s" s="150">
        <v>1009</v>
      </c>
      <c r="BR59" t="s" s="150">
        <v>1009</v>
      </c>
      <c r="BS59" t="s" s="150">
        <v>1009</v>
      </c>
      <c r="BT59" t="s" s="150">
        <v>1009</v>
      </c>
      <c r="BU59" t="s" s="150">
        <v>1009</v>
      </c>
      <c r="BV59" t="s" s="150">
        <v>1009</v>
      </c>
      <c r="BW59" t="s" s="150">
        <v>1009</v>
      </c>
      <c r="BX59" t="s" s="150">
        <v>1009</v>
      </c>
      <c r="BY59" t="s" s="150">
        <v>1009</v>
      </c>
      <c r="BZ59" t="s" s="150">
        <v>1009</v>
      </c>
      <c r="CA59" t="s" s="150">
        <v>1009</v>
      </c>
      <c r="CB59" t="s" s="150">
        <v>1009</v>
      </c>
      <c r="CC59" t="s" s="150">
        <v>1009</v>
      </c>
      <c r="CD59" t="s" s="150">
        <v>1009</v>
      </c>
      <c r="CE59" t="s" s="150">
        <v>1009</v>
      </c>
      <c r="CF59" t="s" s="150">
        <v>1009</v>
      </c>
      <c r="CG59" t="s" s="150">
        <v>1009</v>
      </c>
      <c r="CH59" t="s" s="150">
        <v>1009</v>
      </c>
      <c r="CI59" t="s" s="150">
        <v>1009</v>
      </c>
      <c r="CJ59" t="s" s="150">
        <v>1009</v>
      </c>
      <c r="CK59" t="s" s="150">
        <v>1009</v>
      </c>
      <c r="CL59" t="s" s="150">
        <v>1009</v>
      </c>
      <c r="CM59" t="s" s="150">
        <v>1009</v>
      </c>
      <c r="CN59" t="s" s="150">
        <v>1009</v>
      </c>
      <c r="CO59" t="s" s="150">
        <v>1009</v>
      </c>
      <c r="CP59" t="s" s="150">
        <v>1009</v>
      </c>
      <c r="CQ59" t="s" s="150">
        <v>1009</v>
      </c>
      <c r="CR59" t="s" s="150">
        <v>1009</v>
      </c>
      <c r="CS59" t="s" s="150">
        <v>1009</v>
      </c>
      <c r="CT59" t="s" s="150">
        <v>1009</v>
      </c>
      <c r="CU59" t="s" s="150">
        <v>1009</v>
      </c>
      <c r="CV59" t="s" s="150">
        <v>1009</v>
      </c>
      <c r="CW59" t="s" s="150">
        <v>1009</v>
      </c>
      <c r="CX59" t="s" s="150">
        <v>1009</v>
      </c>
      <c r="CY59" t="s" s="150">
        <v>1009</v>
      </c>
      <c r="CZ59" t="s" s="150">
        <v>1009</v>
      </c>
      <c r="DA59" t="s" s="150">
        <v>1009</v>
      </c>
      <c r="DB59" t="s" s="150">
        <v>1009</v>
      </c>
      <c r="DC59" t="s" s="150">
        <v>1009</v>
      </c>
      <c r="DD59" t="s" s="150">
        <v>1009</v>
      </c>
      <c r="DE59" t="s" s="150">
        <v>1009</v>
      </c>
      <c r="DF59" t="s" s="150">
        <v>1009</v>
      </c>
      <c r="DG59" t="s" s="150">
        <v>1009</v>
      </c>
      <c r="DH59" t="s" s="150">
        <v>1009</v>
      </c>
      <c r="DI59" t="s" s="150">
        <v>1009</v>
      </c>
      <c r="DJ59" t="s" s="150">
        <v>1009</v>
      </c>
      <c r="DK59" t="s" s="150">
        <v>1009</v>
      </c>
      <c r="DL59" t="s" s="150">
        <v>1009</v>
      </c>
      <c r="DM59" t="s" s="150">
        <v>1009</v>
      </c>
      <c r="DN59" t="s" s="150">
        <v>1009</v>
      </c>
      <c r="DO59" t="s" s="150">
        <v>1009</v>
      </c>
      <c r="DP59" t="s" s="150">
        <v>1009</v>
      </c>
      <c r="DQ59" t="s" s="150">
        <v>1009</v>
      </c>
      <c r="DR59" t="s" s="150">
        <v>1009</v>
      </c>
      <c r="DS59" t="s" s="150">
        <v>1009</v>
      </c>
      <c r="DT59" t="s" s="150">
        <v>1009</v>
      </c>
      <c r="DU59" t="s" s="150">
        <v>1009</v>
      </c>
      <c r="DV59" t="s" s="150">
        <v>1009</v>
      </c>
      <c r="DW59" t="s" s="150">
        <v>1009</v>
      </c>
      <c r="DX59" t="s" s="150">
        <v>1009</v>
      </c>
      <c r="DY59" t="s" s="150">
        <v>1009</v>
      </c>
      <c r="DZ59" t="s" s="150">
        <v>1009</v>
      </c>
      <c r="EA59" t="s" s="150">
        <v>1009</v>
      </c>
      <c r="EB59" t="s" s="150">
        <v>1009</v>
      </c>
      <c r="EC59" t="s" s="150">
        <v>1009</v>
      </c>
      <c r="ED59" t="s" s="150">
        <v>1009</v>
      </c>
      <c r="EE59" t="s" s="150">
        <v>1009</v>
      </c>
      <c r="EF59" t="s" s="150">
        <v>1009</v>
      </c>
      <c r="EG59" t="s" s="150">
        <v>1009</v>
      </c>
      <c r="EH59" t="s" s="150">
        <v>1009</v>
      </c>
      <c r="EI59" t="s" s="150">
        <v>1009</v>
      </c>
      <c r="EJ59" t="s" s="150">
        <v>1009</v>
      </c>
      <c r="EK59" t="s" s="150">
        <v>1009</v>
      </c>
      <c r="EL59" t="s" s="150">
        <v>1009</v>
      </c>
      <c r="EM59" t="s" s="150">
        <v>1009</v>
      </c>
      <c r="EN59" t="s" s="150">
        <v>1009</v>
      </c>
      <c r="EO59" t="s" s="150">
        <v>1009</v>
      </c>
      <c r="EP59" t="s" s="150">
        <v>1009</v>
      </c>
      <c r="EQ59" t="s" s="150">
        <v>1009</v>
      </c>
      <c r="ER59" t="s" s="150">
        <v>1009</v>
      </c>
      <c r="ES59" t="s" s="150">
        <v>1009</v>
      </c>
      <c r="ET59" t="s" s="150">
        <v>1009</v>
      </c>
      <c r="EU59" t="s" s="150">
        <v>1009</v>
      </c>
      <c r="EV59" t="s" s="150">
        <v>1009</v>
      </c>
      <c r="EW59" t="s" s="150">
        <v>1009</v>
      </c>
      <c r="EX59" t="s" s="150">
        <v>1009</v>
      </c>
      <c r="EY59" t="s" s="150">
        <v>1009</v>
      </c>
      <c r="EZ59" t="s" s="150">
        <v>1009</v>
      </c>
      <c r="FA59" t="s" s="150">
        <v>1009</v>
      </c>
      <c r="FB59" t="s" s="150">
        <v>1009</v>
      </c>
      <c r="FC59" t="s" s="150">
        <v>1009</v>
      </c>
      <c r="FD59" t="s" s="150">
        <v>1009</v>
      </c>
      <c r="FE59" t="s" s="150">
        <v>1009</v>
      </c>
      <c r="FF59" t="s" s="150">
        <v>1009</v>
      </c>
      <c r="FG59" t="s" s="150">
        <v>1009</v>
      </c>
      <c r="FH59" t="s" s="150">
        <v>1009</v>
      </c>
      <c r="FI59" t="s" s="150">
        <v>1009</v>
      </c>
      <c r="FJ59" t="s" s="150">
        <v>1009</v>
      </c>
      <c r="FK59" t="s" s="150">
        <v>1009</v>
      </c>
      <c r="FL59" t="s" s="150">
        <v>1009</v>
      </c>
      <c r="FM59" t="s" s="150">
        <v>1009</v>
      </c>
      <c r="FN59" t="s" s="150">
        <v>1009</v>
      </c>
      <c r="FO59" t="s" s="150">
        <v>1009</v>
      </c>
      <c r="FP59" t="s" s="150">
        <v>1009</v>
      </c>
      <c r="FQ59" t="s" s="150">
        <v>1009</v>
      </c>
      <c r="FR59" t="s" s="150">
        <v>1009</v>
      </c>
      <c r="FS59" t="s" s="150">
        <v>1009</v>
      </c>
      <c r="FT59" t="s" s="150">
        <v>1009</v>
      </c>
      <c r="FU59" t="s" s="150">
        <v>1009</v>
      </c>
      <c r="FV59" t="s" s="150">
        <v>1009</v>
      </c>
      <c r="FW59" t="s" s="150">
        <v>1009</v>
      </c>
      <c r="FX59" t="s" s="150">
        <v>1009</v>
      </c>
      <c r="FY59" t="s" s="150">
        <v>1009</v>
      </c>
      <c r="FZ59" t="s" s="150">
        <v>1009</v>
      </c>
      <c r="GA59" t="s" s="150">
        <v>1009</v>
      </c>
      <c r="GB59" t="s" s="150">
        <v>1009</v>
      </c>
      <c r="GC59" t="s" s="150">
        <v>1009</v>
      </c>
      <c r="GD59" t="s" s="150">
        <v>1009</v>
      </c>
      <c r="GE59" t="s" s="150">
        <v>1009</v>
      </c>
      <c r="GF59" t="s" s="150">
        <v>1009</v>
      </c>
      <c r="GG59" t="s" s="150">
        <v>1009</v>
      </c>
      <c r="GH59" t="s" s="150">
        <v>1009</v>
      </c>
      <c r="GI59" t="s" s="150">
        <v>1009</v>
      </c>
      <c r="GJ59" t="s" s="150">
        <v>1009</v>
      </c>
      <c r="GK59" t="s" s="150">
        <v>1009</v>
      </c>
      <c r="GL59" t="s" s="150">
        <v>1009</v>
      </c>
      <c r="GM59" t="s" s="150">
        <v>1009</v>
      </c>
      <c r="GN59" t="s" s="150">
        <v>1009</v>
      </c>
      <c r="GO59" t="s" s="150">
        <v>1009</v>
      </c>
      <c r="GP59" t="s" s="150">
        <v>1009</v>
      </c>
      <c r="GQ59" t="s" s="150">
        <v>1009</v>
      </c>
      <c r="GR59" t="s" s="150">
        <v>1009</v>
      </c>
      <c r="GS59" t="s" s="150">
        <v>1009</v>
      </c>
      <c r="GT59" t="s" s="150">
        <v>1009</v>
      </c>
      <c r="GU59" t="s" s="150">
        <v>1009</v>
      </c>
      <c r="GV59" t="s" s="150">
        <v>1009</v>
      </c>
      <c r="GW59" t="s" s="150">
        <v>1009</v>
      </c>
      <c r="GX59" t="s" s="150">
        <v>1009</v>
      </c>
      <c r="GY59" t="s" s="150">
        <v>1009</v>
      </c>
      <c r="GZ59" t="s" s="150">
        <v>1009</v>
      </c>
      <c r="HA59" t="s" s="150">
        <v>1009</v>
      </c>
      <c r="HB59" t="s" s="150">
        <v>1009</v>
      </c>
      <c r="HC59" t="s" s="150">
        <v>1009</v>
      </c>
      <c r="HD59" t="s" s="150">
        <v>1009</v>
      </c>
      <c r="HE59" t="s" s="150">
        <v>1009</v>
      </c>
      <c r="HF59" t="s" s="150">
        <v>1009</v>
      </c>
      <c r="HG59" t="s" s="150">
        <v>1009</v>
      </c>
      <c r="HH59" t="s" s="150">
        <v>1009</v>
      </c>
      <c r="HI59" t="s" s="150">
        <v>1009</v>
      </c>
      <c r="HJ59" t="s" s="150">
        <v>1009</v>
      </c>
      <c r="HK59" t="s" s="150">
        <v>1009</v>
      </c>
      <c r="HL59" t="s" s="150">
        <v>1009</v>
      </c>
      <c r="HM59" t="s" s="150">
        <v>1009</v>
      </c>
      <c r="HN59" t="s" s="150">
        <v>1009</v>
      </c>
      <c r="HO59" t="s" s="150">
        <v>1009</v>
      </c>
      <c r="HP59" t="s" s="150">
        <v>1009</v>
      </c>
      <c r="HQ59" t="s" s="150">
        <v>1009</v>
      </c>
      <c r="HR59" t="s" s="150">
        <v>1009</v>
      </c>
      <c r="HS59" t="s" s="150">
        <v>1009</v>
      </c>
      <c r="HT59" t="s" s="150">
        <v>1009</v>
      </c>
      <c r="HU59" t="s" s="150">
        <v>1009</v>
      </c>
      <c r="HV59" t="s" s="150">
        <v>1009</v>
      </c>
      <c r="HW59" t="s" s="150">
        <v>1009</v>
      </c>
      <c r="HX59" t="s" s="150">
        <v>1009</v>
      </c>
      <c r="HY59" t="s" s="150">
        <v>1009</v>
      </c>
      <c r="HZ59" t="s" s="150">
        <v>1009</v>
      </c>
      <c r="IA59" t="s" s="150">
        <v>1009</v>
      </c>
      <c r="IB59" t="s" s="150">
        <v>1009</v>
      </c>
      <c r="IC59" t="s" s="150">
        <v>1009</v>
      </c>
      <c r="ID59" t="s" s="150">
        <v>1009</v>
      </c>
      <c r="IE59" t="s" s="150">
        <v>1009</v>
      </c>
      <c r="IF59" t="s" s="150">
        <v>1009</v>
      </c>
      <c r="IG59" t="s" s="150">
        <v>1009</v>
      </c>
      <c r="IH59" t="s" s="150">
        <v>1009</v>
      </c>
      <c r="II59" t="s" s="150">
        <v>1009</v>
      </c>
      <c r="IJ59" t="s" s="150">
        <v>1009</v>
      </c>
      <c r="IK59" t="s" s="150">
        <v>1009</v>
      </c>
      <c r="IL59" t="s" s="150">
        <v>1009</v>
      </c>
      <c r="IM59" t="s" s="150">
        <v>1009</v>
      </c>
      <c r="IN59" t="s" s="150">
        <v>1009</v>
      </c>
      <c r="IO59" t="s" s="150">
        <v>1009</v>
      </c>
      <c r="IP59" t="s" s="150">
        <v>1009</v>
      </c>
      <c r="IQ59" t="s" s="150">
        <v>1009</v>
      </c>
      <c r="IR59" t="s" s="150">
        <v>1009</v>
      </c>
      <c r="IS59" t="s" s="150">
        <v>1009</v>
      </c>
      <c r="IT59" t="s" s="150">
        <v>1009</v>
      </c>
      <c r="IU59" t="s" s="160">
        <v>1009</v>
      </c>
    </row>
    <row r="60" s="141" customFormat="1" ht="15.2" customHeight="1">
      <c r="B60" t="s" s="153">
        <f>IF(INDEX(C60:AH60,1,'Tarifas Eléctricas'!$E$38)=0," ",INDEX(C60:AH60,1,'Tarifas Eléctricas'!$E$38))</f>
        <v>570</v>
      </c>
      <c r="C60" s="157"/>
      <c r="D60" s="157"/>
      <c r="E60" s="157"/>
      <c r="F60" s="157"/>
      <c r="G60" s="157"/>
      <c r="H60" s="157"/>
      <c r="I60" t="s" s="154">
        <v>1316</v>
      </c>
      <c r="J60" t="s" s="154">
        <v>1317</v>
      </c>
      <c r="K60" s="157"/>
      <c r="L60" s="157"/>
      <c r="M60" s="157"/>
      <c r="N60" t="s" s="154">
        <v>1318</v>
      </c>
      <c r="O60" t="s" s="154">
        <v>1319</v>
      </c>
      <c r="P60" t="s" s="154">
        <v>1320</v>
      </c>
      <c r="Q60" t="s" s="154">
        <v>1321</v>
      </c>
      <c r="R60" t="s" s="154">
        <v>1322</v>
      </c>
      <c r="S60" s="157"/>
      <c r="T60" s="157"/>
      <c r="U60" s="157"/>
      <c r="V60" t="s" s="154">
        <v>1323</v>
      </c>
      <c r="W60" t="s" s="154">
        <v>1324</v>
      </c>
      <c r="X60" s="157"/>
      <c r="Y60" s="157"/>
      <c r="Z60" t="s" s="154">
        <v>1325</v>
      </c>
      <c r="AA60" s="157"/>
      <c r="AB60" t="s" s="154">
        <v>1326</v>
      </c>
      <c r="AC60" s="157"/>
      <c r="AD60" s="157"/>
      <c r="AE60" t="s" s="154">
        <v>1327</v>
      </c>
      <c r="AF60" t="s" s="154">
        <v>1328</v>
      </c>
      <c r="AG60" t="s" s="154">
        <v>1329</v>
      </c>
      <c r="AH60" t="s" s="154">
        <v>1330</v>
      </c>
      <c r="AJ60" t="s" s="155">
        <f>AJ22</f>
        <v>1331</v>
      </c>
      <c r="AK60" t="s" s="150">
        <v>1009</v>
      </c>
      <c r="AL60" t="s" s="150">
        <v>1009</v>
      </c>
      <c r="AM60" t="s" s="150">
        <v>1009</v>
      </c>
      <c r="AN60" t="s" s="150">
        <v>1009</v>
      </c>
      <c r="AO60" t="s" s="150">
        <v>1009</v>
      </c>
      <c r="AP60" t="s" s="150">
        <v>1009</v>
      </c>
      <c r="AQ60" t="s" s="150">
        <v>1009</v>
      </c>
      <c r="AR60" t="s" s="150">
        <v>1009</v>
      </c>
      <c r="AS60" t="s" s="150">
        <v>1009</v>
      </c>
      <c r="AT60" t="s" s="150">
        <v>1009</v>
      </c>
      <c r="AU60" t="s" s="150">
        <v>1009</v>
      </c>
      <c r="AV60" t="s" s="150">
        <v>1009</v>
      </c>
      <c r="AW60" t="s" s="150">
        <v>1009</v>
      </c>
      <c r="AX60" t="s" s="150">
        <v>1009</v>
      </c>
      <c r="AY60" t="s" s="150">
        <v>1009</v>
      </c>
      <c r="AZ60" t="s" s="150">
        <v>1009</v>
      </c>
      <c r="BA60" t="s" s="150">
        <v>1009</v>
      </c>
      <c r="BB60" t="s" s="150">
        <v>1009</v>
      </c>
      <c r="BC60" t="s" s="150">
        <v>1009</v>
      </c>
      <c r="BD60" t="s" s="150">
        <v>1009</v>
      </c>
      <c r="BE60" t="s" s="150">
        <v>1009</v>
      </c>
      <c r="BF60" t="s" s="150">
        <v>1009</v>
      </c>
      <c r="BG60" t="s" s="150">
        <v>1009</v>
      </c>
      <c r="BH60" t="s" s="150">
        <v>1009</v>
      </c>
      <c r="BI60" t="s" s="150">
        <v>1009</v>
      </c>
      <c r="BJ60" t="s" s="150">
        <v>1009</v>
      </c>
      <c r="BK60" t="s" s="150">
        <v>1009</v>
      </c>
      <c r="BL60" t="s" s="150">
        <v>1009</v>
      </c>
      <c r="BM60" t="s" s="150">
        <v>1009</v>
      </c>
      <c r="BN60" t="s" s="150">
        <v>1009</v>
      </c>
      <c r="BO60" t="s" s="150">
        <v>1009</v>
      </c>
      <c r="BP60" t="s" s="150">
        <v>1009</v>
      </c>
      <c r="BQ60" t="s" s="150">
        <v>1009</v>
      </c>
      <c r="BR60" t="s" s="150">
        <v>1009</v>
      </c>
      <c r="BS60" t="s" s="150">
        <v>1009</v>
      </c>
      <c r="BT60" t="s" s="150">
        <v>1009</v>
      </c>
      <c r="BU60" t="s" s="150">
        <v>1009</v>
      </c>
      <c r="BV60" t="s" s="150">
        <v>1009</v>
      </c>
      <c r="BW60" t="s" s="150">
        <v>1009</v>
      </c>
      <c r="BX60" t="s" s="150">
        <v>1009</v>
      </c>
      <c r="BY60" t="s" s="150">
        <v>1009</v>
      </c>
      <c r="BZ60" t="s" s="150">
        <v>1009</v>
      </c>
      <c r="CA60" t="s" s="150">
        <v>1009</v>
      </c>
      <c r="CB60" t="s" s="150">
        <v>1009</v>
      </c>
      <c r="CC60" t="s" s="150">
        <v>1009</v>
      </c>
      <c r="CD60" t="s" s="150">
        <v>1009</v>
      </c>
      <c r="CE60" t="s" s="150">
        <v>1009</v>
      </c>
      <c r="CF60" t="s" s="150">
        <v>1009</v>
      </c>
      <c r="CG60" t="s" s="150">
        <v>1009</v>
      </c>
      <c r="CH60" t="s" s="150">
        <v>1009</v>
      </c>
      <c r="CI60" t="s" s="150">
        <v>1009</v>
      </c>
      <c r="CJ60" t="s" s="150">
        <v>1009</v>
      </c>
      <c r="CK60" t="s" s="150">
        <v>1009</v>
      </c>
      <c r="CL60" t="s" s="150">
        <v>1009</v>
      </c>
      <c r="CM60" t="s" s="150">
        <v>1009</v>
      </c>
      <c r="CN60" t="s" s="150">
        <v>1009</v>
      </c>
      <c r="CO60" t="s" s="150">
        <v>1009</v>
      </c>
      <c r="CP60" t="s" s="150">
        <v>1009</v>
      </c>
      <c r="CQ60" t="s" s="150">
        <v>1009</v>
      </c>
      <c r="CR60" t="s" s="150">
        <v>1009</v>
      </c>
      <c r="CS60" t="s" s="150">
        <v>1009</v>
      </c>
      <c r="CT60" t="s" s="150">
        <v>1009</v>
      </c>
      <c r="CU60" t="s" s="150">
        <v>1009</v>
      </c>
      <c r="CV60" t="s" s="150">
        <v>1009</v>
      </c>
      <c r="CW60" t="s" s="150">
        <v>1009</v>
      </c>
      <c r="CX60" t="s" s="150">
        <v>1009</v>
      </c>
      <c r="CY60" t="s" s="150">
        <v>1009</v>
      </c>
      <c r="CZ60" t="s" s="150">
        <v>1009</v>
      </c>
      <c r="DA60" t="s" s="150">
        <v>1009</v>
      </c>
      <c r="DB60" t="s" s="150">
        <v>1009</v>
      </c>
      <c r="DC60" t="s" s="150">
        <v>1009</v>
      </c>
      <c r="DD60" t="s" s="150">
        <v>1009</v>
      </c>
      <c r="DE60" t="s" s="150">
        <v>1009</v>
      </c>
      <c r="DF60" t="s" s="150">
        <v>1009</v>
      </c>
      <c r="DG60" t="s" s="150">
        <v>1009</v>
      </c>
      <c r="DH60" t="s" s="150">
        <v>1009</v>
      </c>
      <c r="DI60" t="s" s="150">
        <v>1009</v>
      </c>
      <c r="DJ60" t="s" s="150">
        <v>1009</v>
      </c>
      <c r="DK60" t="s" s="150">
        <v>1009</v>
      </c>
      <c r="DL60" t="s" s="150">
        <v>1009</v>
      </c>
      <c r="DM60" t="s" s="150">
        <v>1009</v>
      </c>
      <c r="DN60" t="s" s="150">
        <v>1009</v>
      </c>
      <c r="DO60" t="s" s="150">
        <v>1009</v>
      </c>
      <c r="DP60" t="s" s="150">
        <v>1009</v>
      </c>
      <c r="DQ60" t="s" s="150">
        <v>1009</v>
      </c>
      <c r="DR60" t="s" s="150">
        <v>1009</v>
      </c>
      <c r="DS60" t="s" s="150">
        <v>1009</v>
      </c>
      <c r="DT60" t="s" s="150">
        <v>1009</v>
      </c>
      <c r="DU60" t="s" s="150">
        <v>1009</v>
      </c>
      <c r="DV60" t="s" s="150">
        <v>1009</v>
      </c>
      <c r="DW60" t="s" s="150">
        <v>1009</v>
      </c>
      <c r="DX60" t="s" s="150">
        <v>1009</v>
      </c>
      <c r="DY60" t="s" s="150">
        <v>1009</v>
      </c>
      <c r="DZ60" t="s" s="150">
        <v>1009</v>
      </c>
      <c r="EA60" t="s" s="150">
        <v>1009</v>
      </c>
      <c r="EB60" t="s" s="150">
        <v>1009</v>
      </c>
      <c r="EC60" t="s" s="150">
        <v>1009</v>
      </c>
      <c r="ED60" t="s" s="150">
        <v>1009</v>
      </c>
      <c r="EE60" t="s" s="150">
        <v>1009</v>
      </c>
      <c r="EF60" t="s" s="150">
        <v>1009</v>
      </c>
      <c r="EG60" t="s" s="150">
        <v>1009</v>
      </c>
      <c r="EH60" t="s" s="150">
        <v>1009</v>
      </c>
      <c r="EI60" t="s" s="150">
        <v>1009</v>
      </c>
      <c r="EJ60" t="s" s="150">
        <v>1009</v>
      </c>
      <c r="EK60" t="s" s="150">
        <v>1009</v>
      </c>
      <c r="EL60" t="s" s="150">
        <v>1009</v>
      </c>
      <c r="EM60" t="s" s="150">
        <v>1009</v>
      </c>
      <c r="EN60" t="s" s="150">
        <v>1009</v>
      </c>
      <c r="EO60" t="s" s="150">
        <v>1009</v>
      </c>
      <c r="EP60" t="s" s="150">
        <v>1009</v>
      </c>
      <c r="EQ60" t="s" s="150">
        <v>1009</v>
      </c>
      <c r="ER60" t="s" s="150">
        <v>1009</v>
      </c>
      <c r="ES60" t="s" s="150">
        <v>1009</v>
      </c>
      <c r="ET60" t="s" s="150">
        <v>1009</v>
      </c>
      <c r="EU60" t="s" s="150">
        <v>1009</v>
      </c>
      <c r="EV60" t="s" s="150">
        <v>1009</v>
      </c>
      <c r="EW60" t="s" s="150">
        <v>1009</v>
      </c>
      <c r="EX60" t="s" s="150">
        <v>1009</v>
      </c>
      <c r="EY60" t="s" s="150">
        <v>1009</v>
      </c>
      <c r="EZ60" t="s" s="150">
        <v>1009</v>
      </c>
      <c r="FA60" t="s" s="150">
        <v>1009</v>
      </c>
      <c r="FB60" t="s" s="150">
        <v>1009</v>
      </c>
      <c r="FC60" t="s" s="150">
        <v>1009</v>
      </c>
      <c r="FD60" t="s" s="150">
        <v>1009</v>
      </c>
      <c r="FE60" t="s" s="150">
        <v>1009</v>
      </c>
      <c r="FF60" t="s" s="150">
        <v>1009</v>
      </c>
      <c r="FG60" t="s" s="150">
        <v>1009</v>
      </c>
      <c r="FH60" t="s" s="150">
        <v>1009</v>
      </c>
      <c r="FI60" t="s" s="150">
        <v>1009</v>
      </c>
      <c r="FJ60" t="s" s="150">
        <v>1009</v>
      </c>
      <c r="FK60" t="s" s="150">
        <v>1009</v>
      </c>
      <c r="FL60" t="s" s="150">
        <v>1009</v>
      </c>
      <c r="FM60" t="s" s="150">
        <v>1009</v>
      </c>
      <c r="FN60" t="s" s="150">
        <v>1009</v>
      </c>
      <c r="FO60" t="s" s="150">
        <v>1009</v>
      </c>
      <c r="FP60" t="s" s="150">
        <v>1009</v>
      </c>
      <c r="FQ60" t="s" s="150">
        <v>1009</v>
      </c>
      <c r="FR60" t="s" s="150">
        <v>1009</v>
      </c>
      <c r="FS60" t="s" s="150">
        <v>1009</v>
      </c>
      <c r="FT60" t="s" s="150">
        <v>1009</v>
      </c>
      <c r="FU60" t="s" s="150">
        <v>1009</v>
      </c>
      <c r="FV60" t="s" s="150">
        <v>1009</v>
      </c>
      <c r="FW60" t="s" s="150">
        <v>1009</v>
      </c>
      <c r="FX60" t="s" s="150">
        <v>1009</v>
      </c>
      <c r="FY60" t="s" s="150">
        <v>1009</v>
      </c>
      <c r="FZ60" t="s" s="150">
        <v>1009</v>
      </c>
      <c r="GA60" t="s" s="150">
        <v>1009</v>
      </c>
      <c r="GB60" t="s" s="150">
        <v>1009</v>
      </c>
      <c r="GC60" t="s" s="150">
        <v>1009</v>
      </c>
      <c r="GD60" t="s" s="150">
        <v>1009</v>
      </c>
      <c r="GE60" t="s" s="150">
        <v>1009</v>
      </c>
      <c r="GF60" t="s" s="150">
        <v>1009</v>
      </c>
      <c r="GG60" t="s" s="150">
        <v>1009</v>
      </c>
      <c r="GH60" t="s" s="150">
        <v>1009</v>
      </c>
      <c r="GI60" t="s" s="150">
        <v>1009</v>
      </c>
      <c r="GJ60" t="s" s="150">
        <v>1009</v>
      </c>
      <c r="GK60" t="s" s="150">
        <v>1009</v>
      </c>
      <c r="GL60" t="s" s="150">
        <v>1009</v>
      </c>
      <c r="GM60" t="s" s="150">
        <v>1009</v>
      </c>
      <c r="GN60" t="s" s="150">
        <v>1009</v>
      </c>
      <c r="GO60" t="s" s="150">
        <v>1009</v>
      </c>
      <c r="GP60" t="s" s="150">
        <v>1009</v>
      </c>
      <c r="GQ60" t="s" s="150">
        <v>1009</v>
      </c>
      <c r="GR60" t="s" s="150">
        <v>1009</v>
      </c>
      <c r="GS60" t="s" s="150">
        <v>1009</v>
      </c>
      <c r="GT60" t="s" s="150">
        <v>1009</v>
      </c>
      <c r="GU60" t="s" s="150">
        <v>1009</v>
      </c>
      <c r="GV60" t="s" s="150">
        <v>1009</v>
      </c>
      <c r="GW60" t="s" s="150">
        <v>1009</v>
      </c>
      <c r="GX60" t="s" s="150">
        <v>1009</v>
      </c>
      <c r="GY60" t="s" s="150">
        <v>1009</v>
      </c>
      <c r="GZ60" t="s" s="150">
        <v>1009</v>
      </c>
      <c r="HA60" t="s" s="150">
        <v>1009</v>
      </c>
      <c r="HB60" t="s" s="150">
        <v>1009</v>
      </c>
      <c r="HC60" t="s" s="150">
        <v>1009</v>
      </c>
      <c r="HD60" t="s" s="150">
        <v>1009</v>
      </c>
      <c r="HE60" t="s" s="150">
        <v>1009</v>
      </c>
      <c r="HF60" t="s" s="150">
        <v>1009</v>
      </c>
      <c r="HG60" t="s" s="150">
        <v>1009</v>
      </c>
      <c r="HH60" t="s" s="150">
        <v>1009</v>
      </c>
      <c r="HI60" t="s" s="150">
        <v>1009</v>
      </c>
      <c r="HJ60" t="s" s="150">
        <v>1009</v>
      </c>
      <c r="HK60" t="s" s="150">
        <v>1009</v>
      </c>
      <c r="HL60" t="s" s="150">
        <v>1009</v>
      </c>
      <c r="HM60" t="s" s="150">
        <v>1009</v>
      </c>
      <c r="HN60" t="s" s="150">
        <v>1009</v>
      </c>
      <c r="HO60" t="s" s="150">
        <v>1009</v>
      </c>
      <c r="HP60" t="s" s="150">
        <v>1009</v>
      </c>
      <c r="HQ60" t="s" s="150">
        <v>1009</v>
      </c>
      <c r="HR60" t="s" s="150">
        <v>1009</v>
      </c>
      <c r="HS60" t="s" s="150">
        <v>1009</v>
      </c>
      <c r="HT60" t="s" s="150">
        <v>1009</v>
      </c>
      <c r="HU60" t="s" s="150">
        <v>1009</v>
      </c>
      <c r="HV60" t="s" s="150">
        <v>1009</v>
      </c>
      <c r="HW60" t="s" s="150">
        <v>1009</v>
      </c>
      <c r="HX60" t="s" s="150">
        <v>1009</v>
      </c>
      <c r="HY60" t="s" s="150">
        <v>1009</v>
      </c>
      <c r="HZ60" t="s" s="150">
        <v>1009</v>
      </c>
      <c r="IA60" t="s" s="150">
        <v>1009</v>
      </c>
      <c r="IB60" t="s" s="150">
        <v>1009</v>
      </c>
      <c r="IC60" t="s" s="150">
        <v>1009</v>
      </c>
      <c r="ID60" t="s" s="150">
        <v>1009</v>
      </c>
      <c r="IE60" t="s" s="150">
        <v>1009</v>
      </c>
      <c r="IF60" t="s" s="150">
        <v>1009</v>
      </c>
      <c r="IG60" t="s" s="150">
        <v>1009</v>
      </c>
      <c r="IH60" t="s" s="150">
        <v>1009</v>
      </c>
      <c r="II60" t="s" s="150">
        <v>1009</v>
      </c>
      <c r="IJ60" t="s" s="150">
        <v>1009</v>
      </c>
      <c r="IK60" t="s" s="150">
        <v>1009</v>
      </c>
      <c r="IL60" t="s" s="150">
        <v>1009</v>
      </c>
      <c r="IM60" t="s" s="150">
        <v>1009</v>
      </c>
      <c r="IN60" t="s" s="150">
        <v>1009</v>
      </c>
      <c r="IO60" t="s" s="150">
        <v>1009</v>
      </c>
      <c r="IP60" t="s" s="150">
        <v>1009</v>
      </c>
      <c r="IQ60" t="s" s="150">
        <v>1009</v>
      </c>
      <c r="IR60" t="s" s="150">
        <v>1009</v>
      </c>
      <c r="IS60" t="s" s="150">
        <v>1009</v>
      </c>
      <c r="IT60" s="151"/>
      <c r="IU60" s="152"/>
    </row>
    <row r="61" s="141" customFormat="1" ht="15.2" customHeight="1">
      <c r="B61" t="s" s="153">
        <f>IF(INDEX(C61:AH61,1,'Tarifas Eléctricas'!$E$38)=0," ",INDEX(C61:AH61,1,'Tarifas Eléctricas'!$E$38))</f>
        <v>570</v>
      </c>
      <c r="C61" s="157"/>
      <c r="D61" s="157"/>
      <c r="E61" s="157"/>
      <c r="F61" s="157"/>
      <c r="G61" s="157"/>
      <c r="H61" s="157"/>
      <c r="I61" t="s" s="154">
        <v>1332</v>
      </c>
      <c r="J61" t="s" s="154">
        <v>1333</v>
      </c>
      <c r="K61" s="157"/>
      <c r="L61" s="157"/>
      <c r="M61" s="157"/>
      <c r="N61" t="s" s="154">
        <v>1334</v>
      </c>
      <c r="O61" t="s" s="154">
        <v>1335</v>
      </c>
      <c r="P61" t="s" s="154">
        <v>1336</v>
      </c>
      <c r="Q61" t="s" s="154">
        <v>1337</v>
      </c>
      <c r="R61" t="s" s="154">
        <v>1338</v>
      </c>
      <c r="S61" s="157"/>
      <c r="T61" s="157"/>
      <c r="U61" s="157"/>
      <c r="V61" t="s" s="154">
        <v>1339</v>
      </c>
      <c r="W61" t="s" s="154">
        <v>1340</v>
      </c>
      <c r="X61" s="157"/>
      <c r="Y61" s="157"/>
      <c r="Z61" s="157"/>
      <c r="AA61" s="157"/>
      <c r="AB61" t="s" s="154">
        <v>1341</v>
      </c>
      <c r="AC61" s="157"/>
      <c r="AD61" s="157"/>
      <c r="AE61" t="s" s="154">
        <v>1342</v>
      </c>
      <c r="AF61" t="s" s="154">
        <v>1343</v>
      </c>
      <c r="AG61" t="s" s="154">
        <v>755</v>
      </c>
      <c r="AH61" s="157"/>
      <c r="AJ61" t="s" s="155">
        <f>AJ23</f>
        <v>1344</v>
      </c>
      <c r="AK61" t="s" s="150">
        <v>1009</v>
      </c>
      <c r="AL61" t="s" s="150">
        <v>1009</v>
      </c>
      <c r="AM61" t="s" s="150">
        <v>1009</v>
      </c>
      <c r="AN61" t="s" s="150">
        <v>1009</v>
      </c>
      <c r="AO61" t="s" s="150">
        <v>1009</v>
      </c>
      <c r="AP61" t="s" s="150">
        <v>1009</v>
      </c>
      <c r="AQ61" t="s" s="150">
        <v>1009</v>
      </c>
      <c r="AR61" t="s" s="150">
        <v>1009</v>
      </c>
      <c r="AS61" t="s" s="150">
        <v>1009</v>
      </c>
      <c r="AT61" t="s" s="150">
        <v>1009</v>
      </c>
      <c r="AU61" t="s" s="150">
        <v>1009</v>
      </c>
      <c r="AV61" t="s" s="150">
        <v>1009</v>
      </c>
      <c r="AW61" t="s" s="150">
        <v>1009</v>
      </c>
      <c r="AX61" t="s" s="150">
        <v>1009</v>
      </c>
      <c r="AY61" t="s" s="150">
        <v>1009</v>
      </c>
      <c r="AZ61" t="s" s="150">
        <v>1009</v>
      </c>
      <c r="BA61" t="s" s="150">
        <v>1009</v>
      </c>
      <c r="BB61" t="s" s="150">
        <v>1009</v>
      </c>
      <c r="BC61" s="151"/>
      <c r="BD61" s="151"/>
      <c r="BE61" s="151"/>
      <c r="BF61" s="151"/>
      <c r="BG61" s="151"/>
      <c r="BH61" s="151"/>
      <c r="BI61" s="151"/>
      <c r="BJ61" s="151"/>
      <c r="BK61" s="151"/>
      <c r="BL61" s="151"/>
      <c r="BM61" s="151"/>
      <c r="BN61" s="151"/>
      <c r="BO61" s="151"/>
      <c r="BP61" s="151"/>
      <c r="BQ61" s="151"/>
      <c r="BR61" s="151"/>
      <c r="BS61" s="151"/>
      <c r="BT61" s="151"/>
      <c r="BU61" s="151"/>
      <c r="BV61" s="151"/>
      <c r="BW61" s="151"/>
      <c r="BX61" s="151"/>
      <c r="BY61" s="151"/>
      <c r="BZ61" s="151"/>
      <c r="CA61" s="151"/>
      <c r="CB61" s="151"/>
      <c r="CC61" s="151"/>
      <c r="CD61" s="151"/>
      <c r="CE61" s="151"/>
      <c r="CF61" s="151"/>
      <c r="CG61" s="151"/>
      <c r="CH61" s="151"/>
      <c r="CI61" s="151"/>
      <c r="CJ61" s="151"/>
      <c r="CK61" s="151"/>
      <c r="CL61" s="151"/>
      <c r="CM61" s="151"/>
      <c r="CN61" s="151"/>
      <c r="CO61" s="151"/>
      <c r="CP61" s="151"/>
      <c r="CQ61" s="151"/>
      <c r="CR61" s="151"/>
      <c r="CS61" s="151"/>
      <c r="CT61" s="151"/>
      <c r="CU61" s="151"/>
      <c r="CV61" s="151"/>
      <c r="CW61" s="151"/>
      <c r="CX61" s="151"/>
      <c r="CY61" s="151"/>
      <c r="CZ61" s="151"/>
      <c r="DA61" s="151"/>
      <c r="DB61" s="151"/>
      <c r="DC61" s="151"/>
      <c r="DD61" s="151"/>
      <c r="DE61" s="151"/>
      <c r="DF61" s="151"/>
      <c r="DG61" s="151"/>
      <c r="DH61" s="151"/>
      <c r="DI61" s="151"/>
      <c r="DJ61" s="151"/>
      <c r="DK61" s="151"/>
      <c r="DL61" s="151"/>
      <c r="DM61" s="151"/>
      <c r="DN61" s="151"/>
      <c r="DO61" s="151"/>
      <c r="DP61" s="151"/>
      <c r="DQ61" s="151"/>
      <c r="DR61" s="151"/>
      <c r="DS61" s="151"/>
      <c r="DT61" s="151"/>
      <c r="DU61" s="151"/>
      <c r="DV61" s="151"/>
      <c r="DW61" s="151"/>
      <c r="DX61" s="151"/>
      <c r="DY61" s="151"/>
      <c r="DZ61" s="151"/>
      <c r="EA61" s="151"/>
      <c r="EB61" s="151"/>
      <c r="EC61" s="151"/>
      <c r="ED61" s="151"/>
      <c r="EE61" s="151"/>
      <c r="EF61" s="151"/>
      <c r="EG61" s="151"/>
      <c r="EH61" s="151"/>
      <c r="EI61" s="151"/>
      <c r="EJ61" s="151"/>
      <c r="EK61" s="151"/>
      <c r="EL61" s="151"/>
      <c r="EM61" s="151"/>
      <c r="EN61" s="151"/>
      <c r="EO61" s="151"/>
      <c r="EP61" s="151"/>
      <c r="EQ61" s="151"/>
      <c r="ER61" s="151"/>
      <c r="ES61" s="151"/>
      <c r="ET61" s="151"/>
      <c r="EU61" s="151"/>
      <c r="EV61" s="151"/>
      <c r="EW61" s="151"/>
      <c r="EX61" s="151"/>
      <c r="EY61" s="151"/>
      <c r="EZ61" s="151"/>
      <c r="FA61" s="151"/>
      <c r="FB61" s="151"/>
      <c r="FC61" s="151"/>
      <c r="FD61" s="151"/>
      <c r="FE61" s="151"/>
      <c r="FF61" s="151"/>
      <c r="FG61" s="151"/>
      <c r="FH61" s="151"/>
      <c r="FI61" s="151"/>
      <c r="FJ61" s="151"/>
      <c r="FK61" s="151"/>
      <c r="FL61" s="151"/>
      <c r="FM61" s="151"/>
      <c r="FN61" s="151"/>
      <c r="FO61" s="151"/>
      <c r="FP61" s="151"/>
      <c r="FQ61" s="151"/>
      <c r="FR61" s="151"/>
      <c r="FS61" s="151"/>
      <c r="FT61" s="151"/>
      <c r="FU61" s="151"/>
      <c r="FV61" s="151"/>
      <c r="FW61" s="151"/>
      <c r="FX61" s="151"/>
      <c r="FY61" s="151"/>
      <c r="FZ61" s="151"/>
      <c r="GA61" s="151"/>
      <c r="GB61" s="151"/>
      <c r="GC61" s="151"/>
      <c r="GD61" s="151"/>
      <c r="GE61" s="151"/>
      <c r="GF61" s="151"/>
      <c r="GG61" s="151"/>
      <c r="GH61" s="151"/>
      <c r="GI61" s="151"/>
      <c r="GJ61" s="151"/>
      <c r="GK61" s="151"/>
      <c r="GL61" s="151"/>
      <c r="GM61" s="151"/>
      <c r="GN61" s="151"/>
      <c r="GO61" s="151"/>
      <c r="GP61" s="151"/>
      <c r="GQ61" s="151"/>
      <c r="GR61" s="151"/>
      <c r="GS61" s="151"/>
      <c r="GT61" s="151"/>
      <c r="GU61" s="151"/>
      <c r="GV61" s="151"/>
      <c r="GW61" s="151"/>
      <c r="GX61" s="151"/>
      <c r="GY61" s="151"/>
      <c r="GZ61" s="151"/>
      <c r="HA61" s="151"/>
      <c r="HB61" s="151"/>
      <c r="HC61" s="151"/>
      <c r="HD61" s="151"/>
      <c r="HE61" s="151"/>
      <c r="HF61" s="151"/>
      <c r="HG61" s="151"/>
      <c r="HH61" s="151"/>
      <c r="HI61" s="151"/>
      <c r="HJ61" s="151"/>
      <c r="HK61" s="151"/>
      <c r="HL61" s="151"/>
      <c r="HM61" s="151"/>
      <c r="HN61" s="151"/>
      <c r="HO61" s="151"/>
      <c r="HP61" s="151"/>
      <c r="HQ61" s="151"/>
      <c r="HR61" s="151"/>
      <c r="HS61" s="151"/>
      <c r="HT61" s="151"/>
      <c r="HU61" s="151"/>
      <c r="HV61" s="151"/>
      <c r="HW61" s="151"/>
      <c r="HX61" s="151"/>
      <c r="HY61" s="151"/>
      <c r="HZ61" s="151"/>
      <c r="IA61" s="151"/>
      <c r="IB61" s="151"/>
      <c r="IC61" s="151"/>
      <c r="ID61" s="151"/>
      <c r="IE61" s="151"/>
      <c r="IF61" s="151"/>
      <c r="IG61" s="151"/>
      <c r="IH61" s="151"/>
      <c r="II61" s="151"/>
      <c r="IJ61" s="151"/>
      <c r="IK61" s="151"/>
      <c r="IL61" s="151"/>
      <c r="IM61" s="151"/>
      <c r="IN61" s="151"/>
      <c r="IO61" s="151"/>
      <c r="IP61" s="151"/>
      <c r="IQ61" s="151"/>
      <c r="IR61" s="151"/>
      <c r="IS61" s="151"/>
      <c r="IT61" s="151"/>
      <c r="IU61" s="152"/>
    </row>
    <row r="62" s="141" customFormat="1" ht="15.2" customHeight="1">
      <c r="B62" t="s" s="153">
        <f>IF(INDEX(C62:AH62,1,'Tarifas Eléctricas'!$E$38)=0," ",INDEX(C62:AH62,1,'Tarifas Eléctricas'!$E$38))</f>
        <v>570</v>
      </c>
      <c r="C62" s="157"/>
      <c r="D62" s="157"/>
      <c r="E62" s="157"/>
      <c r="F62" s="157"/>
      <c r="G62" s="157"/>
      <c r="H62" s="157"/>
      <c r="I62" t="s" s="154">
        <v>1345</v>
      </c>
      <c r="J62" t="s" s="154">
        <v>1346</v>
      </c>
      <c r="K62" s="157"/>
      <c r="L62" s="157"/>
      <c r="M62" s="157"/>
      <c r="N62" t="s" s="154">
        <v>1347</v>
      </c>
      <c r="O62" t="s" s="154">
        <v>1348</v>
      </c>
      <c r="P62" t="s" s="154">
        <v>1349</v>
      </c>
      <c r="Q62" t="s" s="154">
        <v>1350</v>
      </c>
      <c r="R62" t="s" s="154">
        <v>1351</v>
      </c>
      <c r="S62" s="157"/>
      <c r="T62" s="157"/>
      <c r="U62" s="157"/>
      <c r="V62" t="s" s="154">
        <v>1352</v>
      </c>
      <c r="W62" t="s" s="154">
        <v>1353</v>
      </c>
      <c r="X62" s="157"/>
      <c r="Y62" s="157"/>
      <c r="Z62" s="157"/>
      <c r="AA62" s="157"/>
      <c r="AB62" t="s" s="154">
        <v>1354</v>
      </c>
      <c r="AC62" s="157"/>
      <c r="AD62" s="157"/>
      <c r="AE62" t="s" s="154">
        <v>1355</v>
      </c>
      <c r="AF62" t="s" s="154">
        <v>1356</v>
      </c>
      <c r="AG62" t="s" s="154">
        <v>1357</v>
      </c>
      <c r="AH62" s="157"/>
      <c r="AJ62" t="s" s="155">
        <f>AJ24</f>
        <v>1358</v>
      </c>
      <c r="AK62" t="s" s="150">
        <v>1070</v>
      </c>
      <c r="AL62" t="s" s="150">
        <v>1070</v>
      </c>
      <c r="AM62" t="s" s="150">
        <v>1070</v>
      </c>
      <c r="AN62" t="s" s="150">
        <v>1070</v>
      </c>
      <c r="AO62" t="s" s="150">
        <v>1070</v>
      </c>
      <c r="AP62" t="s" s="150">
        <v>1070</v>
      </c>
      <c r="AQ62" t="s" s="150">
        <v>1070</v>
      </c>
      <c r="AR62" t="s" s="150">
        <v>1070</v>
      </c>
      <c r="AS62" t="s" s="150">
        <v>1070</v>
      </c>
      <c r="AT62" t="s" s="150">
        <v>1070</v>
      </c>
      <c r="AU62" s="151"/>
      <c r="AV62" s="151"/>
      <c r="AW62" s="151"/>
      <c r="AX62" s="151"/>
      <c r="AY62" s="151"/>
      <c r="AZ62" s="151"/>
      <c r="BA62" s="151"/>
      <c r="BB62" s="151"/>
      <c r="BC62" s="151"/>
      <c r="BD62" s="151"/>
      <c r="BE62" s="151"/>
      <c r="BF62" s="151"/>
      <c r="BG62" s="151"/>
      <c r="BH62" s="151"/>
      <c r="BI62" s="151"/>
      <c r="BJ62" s="151"/>
      <c r="BK62" s="151"/>
      <c r="BL62" s="151"/>
      <c r="BM62" s="151"/>
      <c r="BN62" s="151"/>
      <c r="BO62" s="151"/>
      <c r="BP62" s="151"/>
      <c r="BQ62" s="151"/>
      <c r="BR62" s="151"/>
      <c r="BS62" s="151"/>
      <c r="BT62" s="151"/>
      <c r="BU62" s="151"/>
      <c r="BV62" s="151"/>
      <c r="BW62" s="151"/>
      <c r="BX62" s="151"/>
      <c r="BY62" s="151"/>
      <c r="BZ62" s="151"/>
      <c r="CA62" s="151"/>
      <c r="CB62" s="151"/>
      <c r="CC62" s="151"/>
      <c r="CD62" s="151"/>
      <c r="CE62" s="151"/>
      <c r="CF62" s="151"/>
      <c r="CG62" s="151"/>
      <c r="CH62" s="151"/>
      <c r="CI62" s="151"/>
      <c r="CJ62" s="151"/>
      <c r="CK62" s="151"/>
      <c r="CL62" s="151"/>
      <c r="CM62" s="151"/>
      <c r="CN62" s="151"/>
      <c r="CO62" s="151"/>
      <c r="CP62" s="151"/>
      <c r="CQ62" s="151"/>
      <c r="CR62" s="151"/>
      <c r="CS62" s="151"/>
      <c r="CT62" s="151"/>
      <c r="CU62" s="151"/>
      <c r="CV62" s="151"/>
      <c r="CW62" s="151"/>
      <c r="CX62" s="151"/>
      <c r="CY62" s="151"/>
      <c r="CZ62" s="151"/>
      <c r="DA62" s="151"/>
      <c r="DB62" s="151"/>
      <c r="DC62" s="151"/>
      <c r="DD62" s="151"/>
      <c r="DE62" s="151"/>
      <c r="DF62" s="151"/>
      <c r="DG62" s="151"/>
      <c r="DH62" s="151"/>
      <c r="DI62" s="151"/>
      <c r="DJ62" s="151"/>
      <c r="DK62" s="151"/>
      <c r="DL62" s="151"/>
      <c r="DM62" s="151"/>
      <c r="DN62" s="151"/>
      <c r="DO62" s="151"/>
      <c r="DP62" s="151"/>
      <c r="DQ62" s="151"/>
      <c r="DR62" s="151"/>
      <c r="DS62" s="151"/>
      <c r="DT62" s="151"/>
      <c r="DU62" s="151"/>
      <c r="DV62" s="151"/>
      <c r="DW62" s="151"/>
      <c r="DX62" s="151"/>
      <c r="DY62" s="151"/>
      <c r="DZ62" s="151"/>
      <c r="EA62" s="151"/>
      <c r="EB62" s="151"/>
      <c r="EC62" s="151"/>
      <c r="ED62" s="151"/>
      <c r="EE62" s="151"/>
      <c r="EF62" s="151"/>
      <c r="EG62" s="151"/>
      <c r="EH62" s="151"/>
      <c r="EI62" s="151"/>
      <c r="EJ62" s="151"/>
      <c r="EK62" s="151"/>
      <c r="EL62" s="151"/>
      <c r="EM62" s="151"/>
      <c r="EN62" s="151"/>
      <c r="EO62" s="151"/>
      <c r="EP62" s="151"/>
      <c r="EQ62" s="151"/>
      <c r="ER62" s="151"/>
      <c r="ES62" s="151"/>
      <c r="ET62" s="151"/>
      <c r="EU62" s="151"/>
      <c r="EV62" s="151"/>
      <c r="EW62" s="151"/>
      <c r="EX62" s="151"/>
      <c r="EY62" s="151"/>
      <c r="EZ62" s="151"/>
      <c r="FA62" s="151"/>
      <c r="FB62" s="151"/>
      <c r="FC62" s="151"/>
      <c r="FD62" s="151"/>
      <c r="FE62" s="151"/>
      <c r="FF62" s="151"/>
      <c r="FG62" s="151"/>
      <c r="FH62" s="151"/>
      <c r="FI62" s="151"/>
      <c r="FJ62" s="151"/>
      <c r="FK62" s="151"/>
      <c r="FL62" s="151"/>
      <c r="FM62" s="151"/>
      <c r="FN62" s="151"/>
      <c r="FO62" s="151"/>
      <c r="FP62" s="151"/>
      <c r="FQ62" s="151"/>
      <c r="FR62" s="151"/>
      <c r="FS62" s="151"/>
      <c r="FT62" s="151"/>
      <c r="FU62" s="151"/>
      <c r="FV62" s="151"/>
      <c r="FW62" s="151"/>
      <c r="FX62" s="151"/>
      <c r="FY62" s="151"/>
      <c r="FZ62" s="151"/>
      <c r="GA62" s="151"/>
      <c r="GB62" s="151"/>
      <c r="GC62" s="151"/>
      <c r="GD62" s="151"/>
      <c r="GE62" s="151"/>
      <c r="GF62" s="151"/>
      <c r="GG62" s="151"/>
      <c r="GH62" s="151"/>
      <c r="GI62" s="151"/>
      <c r="GJ62" s="151"/>
      <c r="GK62" s="151"/>
      <c r="GL62" s="151"/>
      <c r="GM62" s="151"/>
      <c r="GN62" s="151"/>
      <c r="GO62" s="151"/>
      <c r="GP62" s="151"/>
      <c r="GQ62" s="151"/>
      <c r="GR62" s="151"/>
      <c r="GS62" s="151"/>
      <c r="GT62" s="151"/>
      <c r="GU62" s="151"/>
      <c r="GV62" s="151"/>
      <c r="GW62" s="151"/>
      <c r="GX62" s="151"/>
      <c r="GY62" s="151"/>
      <c r="GZ62" s="151"/>
      <c r="HA62" s="151"/>
      <c r="HB62" s="151"/>
      <c r="HC62" s="151"/>
      <c r="HD62" s="151"/>
      <c r="HE62" s="151"/>
      <c r="HF62" s="151"/>
      <c r="HG62" s="151"/>
      <c r="HH62" s="151"/>
      <c r="HI62" s="151"/>
      <c r="HJ62" s="151"/>
      <c r="HK62" s="151"/>
      <c r="HL62" s="151"/>
      <c r="HM62" s="151"/>
      <c r="HN62" s="151"/>
      <c r="HO62" s="151"/>
      <c r="HP62" s="151"/>
      <c r="HQ62" s="151"/>
      <c r="HR62" s="151"/>
      <c r="HS62" s="151"/>
      <c r="HT62" s="151"/>
      <c r="HU62" s="151"/>
      <c r="HV62" s="151"/>
      <c r="HW62" s="151"/>
      <c r="HX62" s="151"/>
      <c r="HY62" s="151"/>
      <c r="HZ62" s="151"/>
      <c r="IA62" s="151"/>
      <c r="IB62" s="151"/>
      <c r="IC62" s="151"/>
      <c r="ID62" s="151"/>
      <c r="IE62" s="151"/>
      <c r="IF62" s="151"/>
      <c r="IG62" s="151"/>
      <c r="IH62" s="151"/>
      <c r="II62" s="151"/>
      <c r="IJ62" s="151"/>
      <c r="IK62" s="151"/>
      <c r="IL62" s="151"/>
      <c r="IM62" s="151"/>
      <c r="IN62" s="151"/>
      <c r="IO62" s="151"/>
      <c r="IP62" s="151"/>
      <c r="IQ62" s="151"/>
      <c r="IR62" s="151"/>
      <c r="IS62" s="151"/>
      <c r="IT62" s="151"/>
      <c r="IU62" s="152"/>
    </row>
    <row r="63" s="141" customFormat="1" ht="15.2" customHeight="1">
      <c r="B63" t="s" s="153">
        <f>IF(INDEX(C63:AH63,1,'Tarifas Eléctricas'!$E$38)=0," ",INDEX(C63:AH63,1,'Tarifas Eléctricas'!$E$38))</f>
        <v>570</v>
      </c>
      <c r="C63" s="157"/>
      <c r="D63" s="157"/>
      <c r="E63" s="157"/>
      <c r="F63" s="157"/>
      <c r="G63" s="157"/>
      <c r="H63" s="157"/>
      <c r="I63" t="s" s="154">
        <v>1359</v>
      </c>
      <c r="J63" t="s" s="154">
        <v>1360</v>
      </c>
      <c r="K63" s="157"/>
      <c r="L63" s="157"/>
      <c r="M63" s="157"/>
      <c r="N63" t="s" s="154">
        <v>1361</v>
      </c>
      <c r="O63" t="s" s="154">
        <v>1362</v>
      </c>
      <c r="P63" t="s" s="154">
        <v>1363</v>
      </c>
      <c r="Q63" t="s" s="154">
        <v>1364</v>
      </c>
      <c r="R63" t="s" s="154">
        <v>573</v>
      </c>
      <c r="S63" s="157"/>
      <c r="T63" s="157"/>
      <c r="U63" s="157"/>
      <c r="V63" t="s" s="154">
        <v>1365</v>
      </c>
      <c r="W63" t="s" s="154">
        <v>645</v>
      </c>
      <c r="X63" s="157"/>
      <c r="Y63" s="157"/>
      <c r="Z63" s="157"/>
      <c r="AA63" s="157"/>
      <c r="AB63" t="s" s="154">
        <v>1366</v>
      </c>
      <c r="AC63" s="157"/>
      <c r="AD63" s="157"/>
      <c r="AE63" s="157"/>
      <c r="AF63" t="s" s="154">
        <v>1367</v>
      </c>
      <c r="AG63" t="s" s="154">
        <v>1368</v>
      </c>
      <c r="AH63" s="157"/>
      <c r="AJ63" t="s" s="155">
        <f>AJ25</f>
        <v>1369</v>
      </c>
      <c r="AK63" t="s" s="150">
        <v>1009</v>
      </c>
      <c r="AL63" t="s" s="150">
        <v>1090</v>
      </c>
      <c r="AM63" t="s" s="150">
        <v>1090</v>
      </c>
      <c r="AN63" t="s" s="150">
        <v>1009</v>
      </c>
      <c r="AO63" t="s" s="150">
        <v>1090</v>
      </c>
      <c r="AP63" t="s" s="150">
        <v>1009</v>
      </c>
      <c r="AQ63" t="s" s="150">
        <v>1090</v>
      </c>
      <c r="AR63" t="s" s="150">
        <v>1090</v>
      </c>
      <c r="AS63" t="s" s="150">
        <v>1009</v>
      </c>
      <c r="AT63" t="s" s="150">
        <v>1090</v>
      </c>
      <c r="AU63" t="s" s="150">
        <v>1090</v>
      </c>
      <c r="AV63" t="s" s="150">
        <v>1090</v>
      </c>
      <c r="AW63" t="s" s="150">
        <v>1090</v>
      </c>
      <c r="AX63" t="s" s="150">
        <v>1090</v>
      </c>
      <c r="AY63" t="s" s="150">
        <v>1009</v>
      </c>
      <c r="AZ63" t="s" s="150">
        <v>1090</v>
      </c>
      <c r="BA63" t="s" s="150">
        <v>1090</v>
      </c>
      <c r="BB63" t="s" s="150">
        <v>1090</v>
      </c>
      <c r="BC63" t="s" s="150">
        <v>1090</v>
      </c>
      <c r="BD63" t="s" s="150">
        <v>1009</v>
      </c>
      <c r="BE63" t="s" s="150">
        <v>1009</v>
      </c>
      <c r="BF63" t="s" s="150">
        <v>1009</v>
      </c>
      <c r="BG63" t="s" s="150">
        <v>1090</v>
      </c>
      <c r="BH63" t="s" s="150">
        <v>1090</v>
      </c>
      <c r="BI63" t="s" s="150">
        <v>1009</v>
      </c>
      <c r="BJ63" t="s" s="150">
        <v>1090</v>
      </c>
      <c r="BK63" t="s" s="150">
        <v>1090</v>
      </c>
      <c r="BL63" t="s" s="150">
        <v>1009</v>
      </c>
      <c r="BM63" t="s" s="150">
        <v>1009</v>
      </c>
      <c r="BN63" t="s" s="150">
        <v>1009</v>
      </c>
      <c r="BO63" t="s" s="150">
        <v>1090</v>
      </c>
      <c r="BP63" t="s" s="150">
        <v>1009</v>
      </c>
      <c r="BQ63" t="s" s="150">
        <v>1009</v>
      </c>
      <c r="BR63" t="s" s="150">
        <v>1090</v>
      </c>
      <c r="BS63" t="s" s="150">
        <v>1009</v>
      </c>
      <c r="BT63" t="s" s="150">
        <v>1090</v>
      </c>
      <c r="BU63" t="s" s="150">
        <v>1090</v>
      </c>
      <c r="BV63" t="s" s="150">
        <v>1090</v>
      </c>
      <c r="BW63" t="s" s="150">
        <v>1090</v>
      </c>
      <c r="BX63" t="s" s="150">
        <v>1090</v>
      </c>
      <c r="BY63" t="s" s="150">
        <v>1090</v>
      </c>
      <c r="BZ63" t="s" s="150">
        <v>1090</v>
      </c>
      <c r="CA63" t="s" s="150">
        <v>1009</v>
      </c>
      <c r="CB63" t="s" s="150">
        <v>1090</v>
      </c>
      <c r="CC63" t="s" s="150">
        <v>1009</v>
      </c>
      <c r="CD63" t="s" s="150">
        <v>1009</v>
      </c>
      <c r="CE63" t="s" s="150">
        <v>1009</v>
      </c>
      <c r="CF63" t="s" s="150">
        <v>1009</v>
      </c>
      <c r="CG63" t="s" s="150">
        <v>1009</v>
      </c>
      <c r="CH63" t="s" s="150">
        <v>1009</v>
      </c>
      <c r="CI63" t="s" s="150">
        <v>1009</v>
      </c>
      <c r="CJ63" t="s" s="150">
        <v>1009</v>
      </c>
      <c r="CK63" t="s" s="150">
        <v>1090</v>
      </c>
      <c r="CL63" t="s" s="150">
        <v>1090</v>
      </c>
      <c r="CM63" t="s" s="150">
        <v>1009</v>
      </c>
      <c r="CN63" t="s" s="150">
        <v>1009</v>
      </c>
      <c r="CO63" t="s" s="150">
        <v>1009</v>
      </c>
      <c r="CP63" t="s" s="150">
        <v>1009</v>
      </c>
      <c r="CQ63" s="151"/>
      <c r="CR63" s="151"/>
      <c r="CS63" s="151"/>
      <c r="CT63" s="151"/>
      <c r="CU63" s="151"/>
      <c r="CV63" s="151"/>
      <c r="CW63" s="151"/>
      <c r="CX63" s="151"/>
      <c r="CY63" s="151"/>
      <c r="CZ63" s="151"/>
      <c r="DA63" s="151"/>
      <c r="DB63" s="151"/>
      <c r="DC63" s="151"/>
      <c r="DD63" s="151"/>
      <c r="DE63" s="151"/>
      <c r="DF63" s="151"/>
      <c r="DG63" s="151"/>
      <c r="DH63" s="151"/>
      <c r="DI63" s="151"/>
      <c r="DJ63" s="151"/>
      <c r="DK63" s="151"/>
      <c r="DL63" s="151"/>
      <c r="DM63" s="151"/>
      <c r="DN63" s="151"/>
      <c r="DO63" s="151"/>
      <c r="DP63" s="151"/>
      <c r="DQ63" s="151"/>
      <c r="DR63" s="151"/>
      <c r="DS63" s="151"/>
      <c r="DT63" s="151"/>
      <c r="DU63" s="151"/>
      <c r="DV63" s="151"/>
      <c r="DW63" s="151"/>
      <c r="DX63" s="151"/>
      <c r="DY63" s="151"/>
      <c r="DZ63" s="151"/>
      <c r="EA63" s="151"/>
      <c r="EB63" s="151"/>
      <c r="EC63" s="151"/>
      <c r="ED63" s="151"/>
      <c r="EE63" s="151"/>
      <c r="EF63" s="151"/>
      <c r="EG63" s="151"/>
      <c r="EH63" s="151"/>
      <c r="EI63" s="151"/>
      <c r="EJ63" s="151"/>
      <c r="EK63" s="151"/>
      <c r="EL63" s="151"/>
      <c r="EM63" s="151"/>
      <c r="EN63" s="151"/>
      <c r="EO63" s="151"/>
      <c r="EP63" s="151"/>
      <c r="EQ63" s="151"/>
      <c r="ER63" s="151"/>
      <c r="ES63" s="151"/>
      <c r="ET63" s="151"/>
      <c r="EU63" s="151"/>
      <c r="EV63" s="151"/>
      <c r="EW63" s="151"/>
      <c r="EX63" s="151"/>
      <c r="EY63" s="151"/>
      <c r="EZ63" s="151"/>
      <c r="FA63" s="151"/>
      <c r="FB63" s="151"/>
      <c r="FC63" s="151"/>
      <c r="FD63" s="151"/>
      <c r="FE63" s="151"/>
      <c r="FF63" s="151"/>
      <c r="FG63" s="151"/>
      <c r="FH63" s="151"/>
      <c r="FI63" s="151"/>
      <c r="FJ63" s="151"/>
      <c r="FK63" s="151"/>
      <c r="FL63" s="151"/>
      <c r="FM63" s="151"/>
      <c r="FN63" s="151"/>
      <c r="FO63" s="151"/>
      <c r="FP63" s="151"/>
      <c r="FQ63" s="151"/>
      <c r="FR63" s="151"/>
      <c r="FS63" s="151"/>
      <c r="FT63" s="151"/>
      <c r="FU63" s="151"/>
      <c r="FV63" s="151"/>
      <c r="FW63" s="151"/>
      <c r="FX63" s="151"/>
      <c r="FY63" s="151"/>
      <c r="FZ63" s="151"/>
      <c r="GA63" s="151"/>
      <c r="GB63" s="151"/>
      <c r="GC63" s="151"/>
      <c r="GD63" s="151"/>
      <c r="GE63" s="151"/>
      <c r="GF63" s="151"/>
      <c r="GG63" s="151"/>
      <c r="GH63" s="151"/>
      <c r="GI63" s="151"/>
      <c r="GJ63" s="151"/>
      <c r="GK63" s="151"/>
      <c r="GL63" s="151"/>
      <c r="GM63" s="151"/>
      <c r="GN63" s="151"/>
      <c r="GO63" s="151"/>
      <c r="GP63" s="151"/>
      <c r="GQ63" s="151"/>
      <c r="GR63" s="151"/>
      <c r="GS63" s="151"/>
      <c r="GT63" s="151"/>
      <c r="GU63" s="151"/>
      <c r="GV63" s="151"/>
      <c r="GW63" s="151"/>
      <c r="GX63" s="151"/>
      <c r="GY63" s="151"/>
      <c r="GZ63" s="151"/>
      <c r="HA63" s="151"/>
      <c r="HB63" s="151"/>
      <c r="HC63" s="151"/>
      <c r="HD63" s="151"/>
      <c r="HE63" s="151"/>
      <c r="HF63" s="151"/>
      <c r="HG63" s="151"/>
      <c r="HH63" s="151"/>
      <c r="HI63" s="151"/>
      <c r="HJ63" s="151"/>
      <c r="HK63" s="151"/>
      <c r="HL63" s="151"/>
      <c r="HM63" s="151"/>
      <c r="HN63" s="151"/>
      <c r="HO63" s="151"/>
      <c r="HP63" s="151"/>
      <c r="HQ63" s="151"/>
      <c r="HR63" s="151"/>
      <c r="HS63" s="151"/>
      <c r="HT63" s="151"/>
      <c r="HU63" s="151"/>
      <c r="HV63" s="151"/>
      <c r="HW63" s="151"/>
      <c r="HX63" s="151"/>
      <c r="HY63" s="151"/>
      <c r="HZ63" s="151"/>
      <c r="IA63" s="151"/>
      <c r="IB63" s="151"/>
      <c r="IC63" s="151"/>
      <c r="ID63" s="151"/>
      <c r="IE63" s="151"/>
      <c r="IF63" s="151"/>
      <c r="IG63" s="151"/>
      <c r="IH63" s="151"/>
      <c r="II63" s="151"/>
      <c r="IJ63" s="151"/>
      <c r="IK63" s="151"/>
      <c r="IL63" s="151"/>
      <c r="IM63" s="151"/>
      <c r="IN63" s="151"/>
      <c r="IO63" s="151"/>
      <c r="IP63" s="151"/>
      <c r="IQ63" s="151"/>
      <c r="IR63" s="151"/>
      <c r="IS63" s="151"/>
      <c r="IT63" s="151"/>
      <c r="IU63" s="152"/>
    </row>
    <row r="64" s="141" customFormat="1" ht="15.2" customHeight="1">
      <c r="B64" t="s" s="153">
        <f>IF(INDEX(C64:AH64,1,'Tarifas Eléctricas'!$E$38)=0," ",INDEX(C64:AH64,1,'Tarifas Eléctricas'!$E$38))</f>
        <v>570</v>
      </c>
      <c r="C64" s="157"/>
      <c r="D64" s="157"/>
      <c r="E64" s="157"/>
      <c r="F64" s="157"/>
      <c r="G64" s="157"/>
      <c r="H64" s="157"/>
      <c r="I64" t="s" s="154">
        <v>1370</v>
      </c>
      <c r="J64" t="s" s="154">
        <v>1371</v>
      </c>
      <c r="K64" s="157"/>
      <c r="L64" s="157"/>
      <c r="M64" s="157"/>
      <c r="N64" t="s" s="154">
        <v>1372</v>
      </c>
      <c r="O64" t="s" s="154">
        <v>1373</v>
      </c>
      <c r="P64" t="s" s="154">
        <v>1374</v>
      </c>
      <c r="Q64" t="s" s="154">
        <v>1375</v>
      </c>
      <c r="R64" t="s" s="154">
        <v>1376</v>
      </c>
      <c r="S64" s="157"/>
      <c r="T64" s="157"/>
      <c r="U64" s="157"/>
      <c r="V64" t="s" s="154">
        <v>1377</v>
      </c>
      <c r="W64" t="s" s="154">
        <v>1378</v>
      </c>
      <c r="X64" s="157"/>
      <c r="Y64" s="157"/>
      <c r="Z64" s="157"/>
      <c r="AA64" s="157"/>
      <c r="AB64" t="s" s="154">
        <v>1379</v>
      </c>
      <c r="AC64" s="157"/>
      <c r="AD64" s="157"/>
      <c r="AE64" s="157"/>
      <c r="AF64" t="s" s="154">
        <v>1380</v>
      </c>
      <c r="AG64" t="s" s="154">
        <v>1381</v>
      </c>
      <c r="AH64" s="157"/>
      <c r="AJ64" t="s" s="155">
        <f>AJ26</f>
        <v>1382</v>
      </c>
      <c r="AK64" t="s" s="150">
        <v>1383</v>
      </c>
      <c r="AL64" t="s" s="150">
        <v>1383</v>
      </c>
      <c r="AM64" t="s" s="150">
        <v>1383</v>
      </c>
      <c r="AN64" t="s" s="150">
        <v>1383</v>
      </c>
      <c r="AO64" t="s" s="150">
        <v>1383</v>
      </c>
      <c r="AP64" t="s" s="150">
        <v>1383</v>
      </c>
      <c r="AQ64" t="s" s="150">
        <v>1383</v>
      </c>
      <c r="AR64" t="s" s="150">
        <v>1383</v>
      </c>
      <c r="AS64" t="s" s="150">
        <v>1383</v>
      </c>
      <c r="AT64" t="s" s="150">
        <v>1383</v>
      </c>
      <c r="AU64" t="s" s="150">
        <v>1383</v>
      </c>
      <c r="AV64" t="s" s="150">
        <v>1383</v>
      </c>
      <c r="AW64" t="s" s="150">
        <v>1383</v>
      </c>
      <c r="AX64" t="s" s="150">
        <v>1383</v>
      </c>
      <c r="AY64" t="s" s="150">
        <v>1383</v>
      </c>
      <c r="AZ64" t="s" s="150">
        <v>1383</v>
      </c>
      <c r="BA64" t="s" s="150">
        <v>1383</v>
      </c>
      <c r="BB64" t="s" s="150">
        <v>1383</v>
      </c>
      <c r="BC64" s="151"/>
      <c r="BD64" s="151"/>
      <c r="BE64" s="151"/>
      <c r="BF64" s="151"/>
      <c r="BG64" s="151"/>
      <c r="BH64" s="151"/>
      <c r="BI64" s="151"/>
      <c r="BJ64" s="151"/>
      <c r="BK64" s="151"/>
      <c r="BL64" s="151"/>
      <c r="BM64" s="151"/>
      <c r="BN64" s="151"/>
      <c r="BO64" s="151"/>
      <c r="BP64" s="151"/>
      <c r="BQ64" s="151"/>
      <c r="BR64" s="151"/>
      <c r="BS64" s="151"/>
      <c r="BT64" s="151"/>
      <c r="BU64" s="151"/>
      <c r="BV64" s="151"/>
      <c r="BW64" s="151"/>
      <c r="BX64" s="151"/>
      <c r="BY64" s="151"/>
      <c r="BZ64" s="151"/>
      <c r="CA64" s="151"/>
      <c r="CB64" s="151"/>
      <c r="CC64" s="151"/>
      <c r="CD64" s="151"/>
      <c r="CE64" s="151"/>
      <c r="CF64" s="151"/>
      <c r="CG64" s="151"/>
      <c r="CH64" s="151"/>
      <c r="CI64" s="151"/>
      <c r="CJ64" s="151"/>
      <c r="CK64" s="151"/>
      <c r="CL64" s="151"/>
      <c r="CM64" s="151"/>
      <c r="CN64" s="151"/>
      <c r="CO64" s="151"/>
      <c r="CP64" s="151"/>
      <c r="CQ64" s="151"/>
      <c r="CR64" s="151"/>
      <c r="CS64" s="151"/>
      <c r="CT64" s="151"/>
      <c r="CU64" s="151"/>
      <c r="CV64" s="151"/>
      <c r="CW64" s="151"/>
      <c r="CX64" s="151"/>
      <c r="CY64" s="151"/>
      <c r="CZ64" s="151"/>
      <c r="DA64" s="151"/>
      <c r="DB64" s="151"/>
      <c r="DC64" s="151"/>
      <c r="DD64" s="151"/>
      <c r="DE64" s="151"/>
      <c r="DF64" s="151"/>
      <c r="DG64" s="151"/>
      <c r="DH64" s="151"/>
      <c r="DI64" s="151"/>
      <c r="DJ64" s="151"/>
      <c r="DK64" s="151"/>
      <c r="DL64" s="151"/>
      <c r="DM64" s="151"/>
      <c r="DN64" s="151"/>
      <c r="DO64" s="151"/>
      <c r="DP64" s="151"/>
      <c r="DQ64" s="151"/>
      <c r="DR64" s="151"/>
      <c r="DS64" s="151"/>
      <c r="DT64" s="151"/>
      <c r="DU64" s="151"/>
      <c r="DV64" s="151"/>
      <c r="DW64" s="151"/>
      <c r="DX64" s="151"/>
      <c r="DY64" s="151"/>
      <c r="DZ64" s="151"/>
      <c r="EA64" s="151"/>
      <c r="EB64" s="151"/>
      <c r="EC64" s="151"/>
      <c r="ED64" s="151"/>
      <c r="EE64" s="151"/>
      <c r="EF64" s="151"/>
      <c r="EG64" s="151"/>
      <c r="EH64" s="151"/>
      <c r="EI64" s="151"/>
      <c r="EJ64" s="151"/>
      <c r="EK64" s="151"/>
      <c r="EL64" s="151"/>
      <c r="EM64" s="151"/>
      <c r="EN64" s="151"/>
      <c r="EO64" s="151"/>
      <c r="EP64" s="151"/>
      <c r="EQ64" s="151"/>
      <c r="ER64" s="151"/>
      <c r="ES64" s="151"/>
      <c r="ET64" s="151"/>
      <c r="EU64" s="151"/>
      <c r="EV64" s="151"/>
      <c r="EW64" s="151"/>
      <c r="EX64" s="151"/>
      <c r="EY64" s="151"/>
      <c r="EZ64" s="151"/>
      <c r="FA64" s="151"/>
      <c r="FB64" s="151"/>
      <c r="FC64" s="151"/>
      <c r="FD64" s="151"/>
      <c r="FE64" s="151"/>
      <c r="FF64" s="151"/>
      <c r="FG64" s="151"/>
      <c r="FH64" s="151"/>
      <c r="FI64" s="151"/>
      <c r="FJ64" s="151"/>
      <c r="FK64" s="151"/>
      <c r="FL64" s="151"/>
      <c r="FM64" s="151"/>
      <c r="FN64" s="151"/>
      <c r="FO64" s="151"/>
      <c r="FP64" s="151"/>
      <c r="FQ64" s="151"/>
      <c r="FR64" s="151"/>
      <c r="FS64" s="151"/>
      <c r="FT64" s="151"/>
      <c r="FU64" s="151"/>
      <c r="FV64" s="151"/>
      <c r="FW64" s="151"/>
      <c r="FX64" s="151"/>
      <c r="FY64" s="151"/>
      <c r="FZ64" s="151"/>
      <c r="GA64" s="151"/>
      <c r="GB64" s="151"/>
      <c r="GC64" s="151"/>
      <c r="GD64" s="151"/>
      <c r="GE64" s="151"/>
      <c r="GF64" s="151"/>
      <c r="GG64" s="151"/>
      <c r="GH64" s="151"/>
      <c r="GI64" s="151"/>
      <c r="GJ64" s="151"/>
      <c r="GK64" s="151"/>
      <c r="GL64" s="151"/>
      <c r="GM64" s="151"/>
      <c r="GN64" s="151"/>
      <c r="GO64" s="151"/>
      <c r="GP64" s="151"/>
      <c r="GQ64" s="151"/>
      <c r="GR64" s="151"/>
      <c r="GS64" s="151"/>
      <c r="GT64" s="151"/>
      <c r="GU64" s="151"/>
      <c r="GV64" s="151"/>
      <c r="GW64" s="151"/>
      <c r="GX64" s="151"/>
      <c r="GY64" s="151"/>
      <c r="GZ64" s="151"/>
      <c r="HA64" s="151"/>
      <c r="HB64" s="151"/>
      <c r="HC64" s="151"/>
      <c r="HD64" s="151"/>
      <c r="HE64" s="151"/>
      <c r="HF64" s="151"/>
      <c r="HG64" s="151"/>
      <c r="HH64" s="151"/>
      <c r="HI64" s="151"/>
      <c r="HJ64" s="151"/>
      <c r="HK64" s="151"/>
      <c r="HL64" s="151"/>
      <c r="HM64" s="151"/>
      <c r="HN64" s="151"/>
      <c r="HO64" s="151"/>
      <c r="HP64" s="151"/>
      <c r="HQ64" s="151"/>
      <c r="HR64" s="151"/>
      <c r="HS64" s="151"/>
      <c r="HT64" s="151"/>
      <c r="HU64" s="151"/>
      <c r="HV64" s="151"/>
      <c r="HW64" s="151"/>
      <c r="HX64" s="151"/>
      <c r="HY64" s="151"/>
      <c r="HZ64" s="151"/>
      <c r="IA64" s="151"/>
      <c r="IB64" s="151"/>
      <c r="IC64" s="151"/>
      <c r="ID64" s="151"/>
      <c r="IE64" s="151"/>
      <c r="IF64" s="151"/>
      <c r="IG64" s="151"/>
      <c r="IH64" s="151"/>
      <c r="II64" s="151"/>
      <c r="IJ64" s="151"/>
      <c r="IK64" s="151"/>
      <c r="IL64" s="151"/>
      <c r="IM64" s="151"/>
      <c r="IN64" s="151"/>
      <c r="IO64" s="151"/>
      <c r="IP64" s="151"/>
      <c r="IQ64" s="151"/>
      <c r="IR64" s="151"/>
      <c r="IS64" s="151"/>
      <c r="IT64" s="151"/>
      <c r="IU64" s="152"/>
    </row>
    <row r="65" s="141" customFormat="1" ht="15.2" customHeight="1">
      <c r="B65" t="s" s="153">
        <f>IF(INDEX(C65:AH65,1,'Tarifas Eléctricas'!$E$38)=0," ",INDEX(C65:AH65,1,'Tarifas Eléctricas'!$E$38))</f>
        <v>570</v>
      </c>
      <c r="C65" s="157"/>
      <c r="D65" s="157"/>
      <c r="E65" s="157"/>
      <c r="F65" s="157"/>
      <c r="G65" s="157"/>
      <c r="H65" s="157"/>
      <c r="I65" t="s" s="154">
        <v>1384</v>
      </c>
      <c r="J65" t="s" s="154">
        <v>1385</v>
      </c>
      <c r="K65" s="157"/>
      <c r="L65" s="157"/>
      <c r="M65" s="157"/>
      <c r="N65" t="s" s="154">
        <v>1386</v>
      </c>
      <c r="O65" t="s" s="154">
        <v>1387</v>
      </c>
      <c r="P65" t="s" s="154">
        <v>1388</v>
      </c>
      <c r="Q65" t="s" s="154">
        <v>1389</v>
      </c>
      <c r="R65" t="s" s="154">
        <v>1390</v>
      </c>
      <c r="S65" s="157"/>
      <c r="T65" s="157"/>
      <c r="U65" s="157"/>
      <c r="V65" t="s" s="154">
        <v>1391</v>
      </c>
      <c r="W65" t="s" s="154">
        <v>1392</v>
      </c>
      <c r="X65" s="157"/>
      <c r="Y65" s="157"/>
      <c r="Z65" s="157"/>
      <c r="AA65" s="157"/>
      <c r="AB65" t="s" s="154">
        <v>1393</v>
      </c>
      <c r="AC65" s="157"/>
      <c r="AD65" s="157"/>
      <c r="AE65" s="157"/>
      <c r="AF65" t="s" s="154">
        <v>1394</v>
      </c>
      <c r="AG65" t="s" s="154">
        <v>1395</v>
      </c>
      <c r="AH65" s="157"/>
      <c r="AJ65" t="s" s="155">
        <f>AJ27</f>
        <v>1396</v>
      </c>
      <c r="AK65" t="s" s="150">
        <v>1383</v>
      </c>
      <c r="AL65" t="s" s="150">
        <v>1383</v>
      </c>
      <c r="AM65" t="s" s="150">
        <v>1383</v>
      </c>
      <c r="AN65" t="s" s="150">
        <v>1383</v>
      </c>
      <c r="AO65" t="s" s="150">
        <v>1383</v>
      </c>
      <c r="AP65" t="s" s="150">
        <v>1383</v>
      </c>
      <c r="AQ65" t="s" s="150">
        <v>1383</v>
      </c>
      <c r="AR65" t="s" s="150">
        <v>1383</v>
      </c>
      <c r="AS65" t="s" s="150">
        <v>1383</v>
      </c>
      <c r="AT65" t="s" s="150">
        <v>1383</v>
      </c>
      <c r="AU65" t="s" s="150">
        <v>1383</v>
      </c>
      <c r="AV65" t="s" s="150">
        <v>1383</v>
      </c>
      <c r="AW65" t="s" s="150">
        <v>1383</v>
      </c>
      <c r="AX65" t="s" s="150">
        <v>1383</v>
      </c>
      <c r="AY65" t="s" s="150">
        <v>1383</v>
      </c>
      <c r="AZ65" t="s" s="150">
        <v>1383</v>
      </c>
      <c r="BA65" t="s" s="150">
        <v>1383</v>
      </c>
      <c r="BB65" t="s" s="150">
        <v>1383</v>
      </c>
      <c r="BC65" t="s" s="150">
        <v>1383</v>
      </c>
      <c r="BD65" t="s" s="150">
        <v>1383</v>
      </c>
      <c r="BE65" t="s" s="150">
        <v>1383</v>
      </c>
      <c r="BF65" t="s" s="150">
        <v>1383</v>
      </c>
      <c r="BG65" t="s" s="150">
        <v>1383</v>
      </c>
      <c r="BH65" t="s" s="150">
        <v>1383</v>
      </c>
      <c r="BI65" t="s" s="150">
        <v>1383</v>
      </c>
      <c r="BJ65" t="s" s="150">
        <v>1383</v>
      </c>
      <c r="BK65" t="s" s="150">
        <v>1383</v>
      </c>
      <c r="BL65" t="s" s="150">
        <v>1383</v>
      </c>
      <c r="BM65" t="s" s="150">
        <v>1383</v>
      </c>
      <c r="BN65" t="s" s="150">
        <v>1383</v>
      </c>
      <c r="BO65" t="s" s="150">
        <v>1383</v>
      </c>
      <c r="BP65" t="s" s="150">
        <v>1383</v>
      </c>
      <c r="BQ65" t="s" s="150">
        <v>1383</v>
      </c>
      <c r="BR65" t="s" s="150">
        <v>1383</v>
      </c>
      <c r="BS65" t="s" s="150">
        <v>1383</v>
      </c>
      <c r="BT65" t="s" s="150">
        <v>1383</v>
      </c>
      <c r="BU65" t="s" s="150">
        <v>1383</v>
      </c>
      <c r="BV65" t="s" s="150">
        <v>1383</v>
      </c>
      <c r="BW65" t="s" s="150">
        <v>1383</v>
      </c>
      <c r="BX65" t="s" s="150">
        <v>1383</v>
      </c>
      <c r="BY65" t="s" s="150">
        <v>1383</v>
      </c>
      <c r="BZ65" t="s" s="150">
        <v>1383</v>
      </c>
      <c r="CA65" t="s" s="150">
        <v>1383</v>
      </c>
      <c r="CB65" t="s" s="150">
        <v>1383</v>
      </c>
      <c r="CC65" t="s" s="150">
        <v>1383</v>
      </c>
      <c r="CD65" t="s" s="150">
        <v>1383</v>
      </c>
      <c r="CE65" t="s" s="150">
        <v>1383</v>
      </c>
      <c r="CF65" t="s" s="150">
        <v>1383</v>
      </c>
      <c r="CG65" t="s" s="150">
        <v>1383</v>
      </c>
      <c r="CH65" t="s" s="150">
        <v>1383</v>
      </c>
      <c r="CI65" t="s" s="150">
        <v>1383</v>
      </c>
      <c r="CJ65" t="s" s="150">
        <v>1383</v>
      </c>
      <c r="CK65" t="s" s="150">
        <v>1383</v>
      </c>
      <c r="CL65" t="s" s="150">
        <v>1383</v>
      </c>
      <c r="CM65" t="s" s="150">
        <v>1030</v>
      </c>
      <c r="CN65" t="s" s="150">
        <v>1383</v>
      </c>
      <c r="CO65" t="s" s="150">
        <v>1383</v>
      </c>
      <c r="CP65" t="s" s="150">
        <v>1383</v>
      </c>
      <c r="CQ65" t="s" s="150">
        <v>1383</v>
      </c>
      <c r="CR65" t="s" s="150">
        <v>1383</v>
      </c>
      <c r="CS65" t="s" s="150">
        <v>1383</v>
      </c>
      <c r="CT65" t="s" s="150">
        <v>1383</v>
      </c>
      <c r="CU65" t="s" s="150">
        <v>1383</v>
      </c>
      <c r="CV65" t="s" s="150">
        <v>1383</v>
      </c>
      <c r="CW65" t="s" s="150">
        <v>1383</v>
      </c>
      <c r="CX65" t="s" s="150">
        <v>1383</v>
      </c>
      <c r="CY65" t="s" s="150">
        <v>1383</v>
      </c>
      <c r="CZ65" t="s" s="150">
        <v>1383</v>
      </c>
      <c r="DA65" t="s" s="150">
        <v>1383</v>
      </c>
      <c r="DB65" t="s" s="150">
        <v>1383</v>
      </c>
      <c r="DC65" t="s" s="150">
        <v>1383</v>
      </c>
      <c r="DD65" t="s" s="150">
        <v>1383</v>
      </c>
      <c r="DE65" s="151"/>
      <c r="DF65" s="151"/>
      <c r="DG65" s="151"/>
      <c r="DH65" s="151"/>
      <c r="DI65" s="151"/>
      <c r="DJ65" s="151"/>
      <c r="DK65" s="151"/>
      <c r="DL65" s="151"/>
      <c r="DM65" s="151"/>
      <c r="DN65" s="151"/>
      <c r="DO65" s="151"/>
      <c r="DP65" s="151"/>
      <c r="DQ65" s="151"/>
      <c r="DR65" s="151"/>
      <c r="DS65" s="151"/>
      <c r="DT65" s="151"/>
      <c r="DU65" s="151"/>
      <c r="DV65" s="151"/>
      <c r="DW65" s="151"/>
      <c r="DX65" s="151"/>
      <c r="DY65" s="151"/>
      <c r="DZ65" s="151"/>
      <c r="EA65" s="151"/>
      <c r="EB65" s="151"/>
      <c r="EC65" s="151"/>
      <c r="ED65" s="151"/>
      <c r="EE65" s="151"/>
      <c r="EF65" s="151"/>
      <c r="EG65" s="151"/>
      <c r="EH65" s="151"/>
      <c r="EI65" s="151"/>
      <c r="EJ65" s="151"/>
      <c r="EK65" s="151"/>
      <c r="EL65" s="151"/>
      <c r="EM65" s="151"/>
      <c r="EN65" s="151"/>
      <c r="EO65" s="151"/>
      <c r="EP65" s="151"/>
      <c r="EQ65" s="151"/>
      <c r="ER65" s="151"/>
      <c r="ES65" s="151"/>
      <c r="ET65" s="151"/>
      <c r="EU65" s="151"/>
      <c r="EV65" s="151"/>
      <c r="EW65" s="151"/>
      <c r="EX65" s="151"/>
      <c r="EY65" s="151"/>
      <c r="EZ65" s="151"/>
      <c r="FA65" s="151"/>
      <c r="FB65" s="151"/>
      <c r="FC65" s="151"/>
      <c r="FD65" s="151"/>
      <c r="FE65" s="151"/>
      <c r="FF65" s="151"/>
      <c r="FG65" s="151"/>
      <c r="FH65" s="151"/>
      <c r="FI65" s="151"/>
      <c r="FJ65" s="151"/>
      <c r="FK65" s="151"/>
      <c r="FL65" s="151"/>
      <c r="FM65" s="151"/>
      <c r="FN65" s="151"/>
      <c r="FO65" s="151"/>
      <c r="FP65" s="151"/>
      <c r="FQ65" s="151"/>
      <c r="FR65" s="151"/>
      <c r="FS65" s="151"/>
      <c r="FT65" s="151"/>
      <c r="FU65" s="151"/>
      <c r="FV65" s="151"/>
      <c r="FW65" s="151"/>
      <c r="FX65" s="151"/>
      <c r="FY65" s="151"/>
      <c r="FZ65" s="151"/>
      <c r="GA65" s="151"/>
      <c r="GB65" s="151"/>
      <c r="GC65" s="151"/>
      <c r="GD65" s="151"/>
      <c r="GE65" s="151"/>
      <c r="GF65" s="151"/>
      <c r="GG65" s="151"/>
      <c r="GH65" s="151"/>
      <c r="GI65" s="151"/>
      <c r="GJ65" s="151"/>
      <c r="GK65" s="151"/>
      <c r="GL65" s="151"/>
      <c r="GM65" s="151"/>
      <c r="GN65" s="151"/>
      <c r="GO65" s="151"/>
      <c r="GP65" s="151"/>
      <c r="GQ65" s="151"/>
      <c r="GR65" s="151"/>
      <c r="GS65" s="151"/>
      <c r="GT65" s="151"/>
      <c r="GU65" s="151"/>
      <c r="GV65" s="151"/>
      <c r="GW65" s="151"/>
      <c r="GX65" s="151"/>
      <c r="GY65" s="151"/>
      <c r="GZ65" s="151"/>
      <c r="HA65" s="151"/>
      <c r="HB65" s="151"/>
      <c r="HC65" s="151"/>
      <c r="HD65" s="151"/>
      <c r="HE65" s="151"/>
      <c r="HF65" s="151"/>
      <c r="HG65" s="151"/>
      <c r="HH65" s="151"/>
      <c r="HI65" s="151"/>
      <c r="HJ65" s="151"/>
      <c r="HK65" s="151"/>
      <c r="HL65" s="151"/>
      <c r="HM65" s="151"/>
      <c r="HN65" s="151"/>
      <c r="HO65" s="151"/>
      <c r="HP65" s="151"/>
      <c r="HQ65" s="151"/>
      <c r="HR65" s="151"/>
      <c r="HS65" s="151"/>
      <c r="HT65" s="151"/>
      <c r="HU65" s="151"/>
      <c r="HV65" s="151"/>
      <c r="HW65" s="151"/>
      <c r="HX65" s="151"/>
      <c r="HY65" s="151"/>
      <c r="HZ65" s="151"/>
      <c r="IA65" s="151"/>
      <c r="IB65" s="151"/>
      <c r="IC65" s="151"/>
      <c r="ID65" s="151"/>
      <c r="IE65" s="151"/>
      <c r="IF65" s="151"/>
      <c r="IG65" s="151"/>
      <c r="IH65" s="151"/>
      <c r="II65" s="151"/>
      <c r="IJ65" s="151"/>
      <c r="IK65" s="151"/>
      <c r="IL65" s="151"/>
      <c r="IM65" s="151"/>
      <c r="IN65" s="151"/>
      <c r="IO65" s="151"/>
      <c r="IP65" s="151"/>
      <c r="IQ65" s="151"/>
      <c r="IR65" s="151"/>
      <c r="IS65" s="151"/>
      <c r="IT65" s="151"/>
      <c r="IU65" s="152"/>
    </row>
    <row r="66" s="141" customFormat="1" ht="15.2" customHeight="1">
      <c r="B66" t="s" s="153">
        <f>IF(INDEX(C66:AH66,1,'Tarifas Eléctricas'!$E$38)=0," ",INDEX(C66:AH66,1,'Tarifas Eléctricas'!$E$38))</f>
        <v>570</v>
      </c>
      <c r="C66" s="157"/>
      <c r="D66" s="157"/>
      <c r="E66" s="157"/>
      <c r="F66" s="157"/>
      <c r="G66" s="157"/>
      <c r="H66" s="157"/>
      <c r="I66" t="s" s="154">
        <v>1397</v>
      </c>
      <c r="J66" t="s" s="154">
        <v>1398</v>
      </c>
      <c r="K66" s="157"/>
      <c r="L66" s="157"/>
      <c r="M66" s="157"/>
      <c r="N66" t="s" s="154">
        <v>1399</v>
      </c>
      <c r="O66" t="s" s="154">
        <v>1400</v>
      </c>
      <c r="P66" t="s" s="154">
        <v>1401</v>
      </c>
      <c r="Q66" t="s" s="154">
        <v>598</v>
      </c>
      <c r="R66" t="s" s="154">
        <v>1402</v>
      </c>
      <c r="S66" s="157"/>
      <c r="T66" s="157"/>
      <c r="U66" s="157"/>
      <c r="V66" t="s" s="154">
        <v>1403</v>
      </c>
      <c r="W66" t="s" s="154">
        <v>1404</v>
      </c>
      <c r="X66" s="157"/>
      <c r="Y66" s="157"/>
      <c r="Z66" s="157"/>
      <c r="AA66" s="157"/>
      <c r="AB66" t="s" s="154">
        <v>1405</v>
      </c>
      <c r="AC66" s="157"/>
      <c r="AD66" s="157"/>
      <c r="AE66" s="157"/>
      <c r="AF66" t="s" s="154">
        <v>1406</v>
      </c>
      <c r="AG66" t="s" s="154">
        <v>1407</v>
      </c>
      <c r="AH66" s="157"/>
      <c r="AJ66" t="s" s="155">
        <f>AJ28</f>
        <v>1408</v>
      </c>
      <c r="AK66" t="s" s="150">
        <v>1009</v>
      </c>
      <c r="AL66" t="s" s="150">
        <v>1009</v>
      </c>
      <c r="AM66" t="s" s="150">
        <v>1009</v>
      </c>
      <c r="AN66" t="s" s="150">
        <v>1009</v>
      </c>
      <c r="AO66" t="s" s="150">
        <v>1009</v>
      </c>
      <c r="AP66" t="s" s="150">
        <v>1009</v>
      </c>
      <c r="AQ66" t="s" s="150">
        <v>1009</v>
      </c>
      <c r="AR66" t="s" s="150">
        <v>1009</v>
      </c>
      <c r="AS66" t="s" s="150">
        <v>1009</v>
      </c>
      <c r="AT66" t="s" s="150">
        <v>1009</v>
      </c>
      <c r="AU66" t="s" s="150">
        <v>1009</v>
      </c>
      <c r="AV66" t="s" s="150">
        <v>1009</v>
      </c>
      <c r="AW66" t="s" s="150">
        <v>1009</v>
      </c>
      <c r="AX66" t="s" s="150">
        <v>1009</v>
      </c>
      <c r="AY66" t="s" s="150">
        <v>1009</v>
      </c>
      <c r="AZ66" t="s" s="150">
        <v>1009</v>
      </c>
      <c r="BA66" t="s" s="150">
        <v>1009</v>
      </c>
      <c r="BB66" s="151"/>
      <c r="BC66" s="151"/>
      <c r="BD66" s="151"/>
      <c r="BE66" s="151"/>
      <c r="BF66" s="151"/>
      <c r="BG66" s="151"/>
      <c r="BH66" s="151"/>
      <c r="BI66" s="151"/>
      <c r="BJ66" s="151"/>
      <c r="BK66" s="151"/>
      <c r="BL66" s="151"/>
      <c r="BM66" s="151"/>
      <c r="BN66" s="151"/>
      <c r="BO66" s="151"/>
      <c r="BP66" s="151"/>
      <c r="BQ66" s="151"/>
      <c r="BR66" s="151"/>
      <c r="BS66" s="151"/>
      <c r="BT66" s="151"/>
      <c r="BU66" s="151"/>
      <c r="BV66" s="151"/>
      <c r="BW66" s="151"/>
      <c r="BX66" s="151"/>
      <c r="BY66" s="151"/>
      <c r="BZ66" s="151"/>
      <c r="CA66" s="151"/>
      <c r="CB66" s="151"/>
      <c r="CC66" s="151"/>
      <c r="CD66" s="151"/>
      <c r="CE66" s="151"/>
      <c r="CF66" s="151"/>
      <c r="CG66" s="151"/>
      <c r="CH66" s="151"/>
      <c r="CI66" s="151"/>
      <c r="CJ66" s="151"/>
      <c r="CK66" s="151"/>
      <c r="CL66" s="151"/>
      <c r="CM66" s="151"/>
      <c r="CN66" s="151"/>
      <c r="CO66" s="151"/>
      <c r="CP66" s="151"/>
      <c r="CQ66" s="151"/>
      <c r="CR66" s="151"/>
      <c r="CS66" s="151"/>
      <c r="CT66" s="151"/>
      <c r="CU66" s="151"/>
      <c r="CV66" s="151"/>
      <c r="CW66" s="151"/>
      <c r="CX66" s="151"/>
      <c r="CY66" s="151"/>
      <c r="CZ66" s="151"/>
      <c r="DA66" s="151"/>
      <c r="DB66" s="151"/>
      <c r="DC66" s="151"/>
      <c r="DD66" s="151"/>
      <c r="DE66" s="151"/>
      <c r="DF66" s="151"/>
      <c r="DG66" s="151"/>
      <c r="DH66" s="151"/>
      <c r="DI66" s="151"/>
      <c r="DJ66" s="151"/>
      <c r="DK66" s="151"/>
      <c r="DL66" s="151"/>
      <c r="DM66" s="151"/>
      <c r="DN66" s="151"/>
      <c r="DO66" s="151"/>
      <c r="DP66" s="151"/>
      <c r="DQ66" s="151"/>
      <c r="DR66" s="151"/>
      <c r="DS66" s="151"/>
      <c r="DT66" s="151"/>
      <c r="DU66" s="151"/>
      <c r="DV66" s="151"/>
      <c r="DW66" s="151"/>
      <c r="DX66" s="151"/>
      <c r="DY66" s="151"/>
      <c r="DZ66" s="151"/>
      <c r="EA66" s="151"/>
      <c r="EB66" s="151"/>
      <c r="EC66" s="151"/>
      <c r="ED66" s="151"/>
      <c r="EE66" s="151"/>
      <c r="EF66" s="151"/>
      <c r="EG66" s="151"/>
      <c r="EH66" s="151"/>
      <c r="EI66" s="151"/>
      <c r="EJ66" s="151"/>
      <c r="EK66" s="151"/>
      <c r="EL66" s="151"/>
      <c r="EM66" s="151"/>
      <c r="EN66" s="151"/>
      <c r="EO66" s="151"/>
      <c r="EP66" s="151"/>
      <c r="EQ66" s="151"/>
      <c r="ER66" s="151"/>
      <c r="ES66" s="151"/>
      <c r="ET66" s="151"/>
      <c r="EU66" s="151"/>
      <c r="EV66" s="151"/>
      <c r="EW66" s="151"/>
      <c r="EX66" s="151"/>
      <c r="EY66" s="151"/>
      <c r="EZ66" s="151"/>
      <c r="FA66" s="151"/>
      <c r="FB66" s="151"/>
      <c r="FC66" s="151"/>
      <c r="FD66" s="151"/>
      <c r="FE66" s="151"/>
      <c r="FF66" s="151"/>
      <c r="FG66" s="151"/>
      <c r="FH66" s="151"/>
      <c r="FI66" s="151"/>
      <c r="FJ66" s="151"/>
      <c r="FK66" s="151"/>
      <c r="FL66" s="151"/>
      <c r="FM66" s="151"/>
      <c r="FN66" s="151"/>
      <c r="FO66" s="151"/>
      <c r="FP66" s="151"/>
      <c r="FQ66" s="151"/>
      <c r="FR66" s="151"/>
      <c r="FS66" s="151"/>
      <c r="FT66" s="151"/>
      <c r="FU66" s="151"/>
      <c r="FV66" s="151"/>
      <c r="FW66" s="151"/>
      <c r="FX66" s="151"/>
      <c r="FY66" s="151"/>
      <c r="FZ66" s="151"/>
      <c r="GA66" s="151"/>
      <c r="GB66" s="151"/>
      <c r="GC66" s="151"/>
      <c r="GD66" s="151"/>
      <c r="GE66" s="151"/>
      <c r="GF66" s="151"/>
      <c r="GG66" s="151"/>
      <c r="GH66" s="151"/>
      <c r="GI66" s="151"/>
      <c r="GJ66" s="151"/>
      <c r="GK66" s="151"/>
      <c r="GL66" s="151"/>
      <c r="GM66" s="151"/>
      <c r="GN66" s="151"/>
      <c r="GO66" s="151"/>
      <c r="GP66" s="151"/>
      <c r="GQ66" s="151"/>
      <c r="GR66" s="151"/>
      <c r="GS66" s="151"/>
      <c r="GT66" s="151"/>
      <c r="GU66" s="151"/>
      <c r="GV66" s="151"/>
      <c r="GW66" s="151"/>
      <c r="GX66" s="151"/>
      <c r="GY66" s="151"/>
      <c r="GZ66" s="151"/>
      <c r="HA66" s="151"/>
      <c r="HB66" s="151"/>
      <c r="HC66" s="151"/>
      <c r="HD66" s="151"/>
      <c r="HE66" s="151"/>
      <c r="HF66" s="151"/>
      <c r="HG66" s="151"/>
      <c r="HH66" s="151"/>
      <c r="HI66" s="151"/>
      <c r="HJ66" s="151"/>
      <c r="HK66" s="151"/>
      <c r="HL66" s="151"/>
      <c r="HM66" s="151"/>
      <c r="HN66" s="151"/>
      <c r="HO66" s="151"/>
      <c r="HP66" s="151"/>
      <c r="HQ66" s="151"/>
      <c r="HR66" s="151"/>
      <c r="HS66" s="151"/>
      <c r="HT66" s="151"/>
      <c r="HU66" s="151"/>
      <c r="HV66" s="151"/>
      <c r="HW66" s="151"/>
      <c r="HX66" s="151"/>
      <c r="HY66" s="151"/>
      <c r="HZ66" s="151"/>
      <c r="IA66" s="151"/>
      <c r="IB66" s="151"/>
      <c r="IC66" s="151"/>
      <c r="ID66" s="151"/>
      <c r="IE66" s="151"/>
      <c r="IF66" s="151"/>
      <c r="IG66" s="151"/>
      <c r="IH66" s="151"/>
      <c r="II66" s="151"/>
      <c r="IJ66" s="151"/>
      <c r="IK66" s="151"/>
      <c r="IL66" s="151"/>
      <c r="IM66" s="151"/>
      <c r="IN66" s="151"/>
      <c r="IO66" s="151"/>
      <c r="IP66" s="151"/>
      <c r="IQ66" s="151"/>
      <c r="IR66" s="151"/>
      <c r="IS66" s="151"/>
      <c r="IT66" s="151"/>
      <c r="IU66" s="152"/>
    </row>
    <row r="67" s="141" customFormat="1" ht="15.2" customHeight="1">
      <c r="B67" t="s" s="153">
        <f>IF(INDEX(C67:AH67,1,'Tarifas Eléctricas'!$E$38)=0," ",INDEX(C67:AH67,1,'Tarifas Eléctricas'!$E$38))</f>
        <v>570</v>
      </c>
      <c r="C67" s="157"/>
      <c r="D67" s="157"/>
      <c r="E67" s="157"/>
      <c r="F67" s="157"/>
      <c r="G67" s="157"/>
      <c r="H67" s="157"/>
      <c r="I67" t="s" s="154">
        <v>1409</v>
      </c>
      <c r="J67" t="s" s="154">
        <v>1410</v>
      </c>
      <c r="K67" s="157"/>
      <c r="L67" s="157"/>
      <c r="M67" s="157"/>
      <c r="N67" t="s" s="154">
        <v>1411</v>
      </c>
      <c r="O67" t="s" s="154">
        <v>1412</v>
      </c>
      <c r="P67" t="s" s="154">
        <v>1413</v>
      </c>
      <c r="Q67" t="s" s="154">
        <v>1414</v>
      </c>
      <c r="R67" t="s" s="154">
        <v>1415</v>
      </c>
      <c r="S67" s="157"/>
      <c r="T67" s="157"/>
      <c r="U67" s="157"/>
      <c r="V67" t="s" s="154">
        <v>1416</v>
      </c>
      <c r="W67" t="s" s="154">
        <v>1417</v>
      </c>
      <c r="X67" s="157"/>
      <c r="Y67" s="157"/>
      <c r="Z67" s="157"/>
      <c r="AA67" s="157"/>
      <c r="AB67" t="s" s="154">
        <v>1418</v>
      </c>
      <c r="AC67" s="157"/>
      <c r="AD67" s="157"/>
      <c r="AE67" s="157"/>
      <c r="AF67" t="s" s="154">
        <v>330</v>
      </c>
      <c r="AG67" t="s" s="154">
        <v>837</v>
      </c>
      <c r="AH67" s="157"/>
      <c r="AJ67" t="s" s="155">
        <f>AJ29</f>
        <v>1419</v>
      </c>
      <c r="AK67" t="s" s="150">
        <v>1090</v>
      </c>
      <c r="AL67" t="s" s="150">
        <v>1090</v>
      </c>
      <c r="AM67" t="s" s="150">
        <v>1090</v>
      </c>
      <c r="AN67" t="s" s="150">
        <v>1090</v>
      </c>
      <c r="AO67" t="s" s="150">
        <v>1090</v>
      </c>
      <c r="AP67" t="s" s="150">
        <v>1090</v>
      </c>
      <c r="AQ67" t="s" s="150">
        <v>1090</v>
      </c>
      <c r="AR67" t="s" s="150">
        <v>1090</v>
      </c>
      <c r="AS67" t="s" s="150">
        <v>1090</v>
      </c>
      <c r="AT67" t="s" s="150">
        <v>1090</v>
      </c>
      <c r="AU67" t="s" s="150">
        <v>1090</v>
      </c>
      <c r="AV67" t="s" s="150">
        <v>1090</v>
      </c>
      <c r="AW67" t="s" s="150">
        <v>1090</v>
      </c>
      <c r="AX67" t="s" s="150">
        <v>1090</v>
      </c>
      <c r="AY67" t="s" s="150">
        <v>1090</v>
      </c>
      <c r="AZ67" t="s" s="150">
        <v>1090</v>
      </c>
      <c r="BA67" t="s" s="150">
        <v>1090</v>
      </c>
      <c r="BB67" t="s" s="150">
        <v>1090</v>
      </c>
      <c r="BC67" t="s" s="150">
        <v>1090</v>
      </c>
      <c r="BD67" t="s" s="150">
        <v>1090</v>
      </c>
      <c r="BE67" t="s" s="150">
        <v>1090</v>
      </c>
      <c r="BF67" t="s" s="150">
        <v>1090</v>
      </c>
      <c r="BG67" t="s" s="150">
        <v>1090</v>
      </c>
      <c r="BH67" t="s" s="150">
        <v>1090</v>
      </c>
      <c r="BI67" t="s" s="150">
        <v>1090</v>
      </c>
      <c r="BJ67" t="s" s="150">
        <v>1090</v>
      </c>
      <c r="BK67" t="s" s="150">
        <v>1090</v>
      </c>
      <c r="BL67" t="s" s="150">
        <v>1090</v>
      </c>
      <c r="BM67" t="s" s="150">
        <v>1090</v>
      </c>
      <c r="BN67" t="s" s="150">
        <v>1090</v>
      </c>
      <c r="BO67" t="s" s="150">
        <v>1090</v>
      </c>
      <c r="BP67" t="s" s="150">
        <v>1090</v>
      </c>
      <c r="BQ67" t="s" s="150">
        <v>1090</v>
      </c>
      <c r="BR67" t="s" s="150">
        <v>1090</v>
      </c>
      <c r="BS67" t="s" s="150">
        <v>1090</v>
      </c>
      <c r="BT67" t="s" s="150">
        <v>1090</v>
      </c>
      <c r="BU67" t="s" s="150">
        <v>1090</v>
      </c>
      <c r="BV67" t="s" s="150">
        <v>1090</v>
      </c>
      <c r="BW67" t="s" s="150">
        <v>1090</v>
      </c>
      <c r="BX67" t="s" s="150">
        <v>1090</v>
      </c>
      <c r="BY67" t="s" s="150">
        <v>1090</v>
      </c>
      <c r="BZ67" t="s" s="150">
        <v>1090</v>
      </c>
      <c r="CA67" t="s" s="150">
        <v>1090</v>
      </c>
      <c r="CB67" s="151"/>
      <c r="CC67" s="151"/>
      <c r="CD67" s="151"/>
      <c r="CE67" s="151"/>
      <c r="CF67" s="151"/>
      <c r="CG67" s="151"/>
      <c r="CH67" s="151"/>
      <c r="CI67" s="151"/>
      <c r="CJ67" s="151"/>
      <c r="CK67" s="151"/>
      <c r="CL67" s="151"/>
      <c r="CM67" s="151"/>
      <c r="CN67" s="151"/>
      <c r="CO67" s="151"/>
      <c r="CP67" s="151"/>
      <c r="CQ67" s="151"/>
      <c r="CR67" s="151"/>
      <c r="CS67" s="151"/>
      <c r="CT67" s="151"/>
      <c r="CU67" s="151"/>
      <c r="CV67" s="151"/>
      <c r="CW67" s="151"/>
      <c r="CX67" s="151"/>
      <c r="CY67" s="151"/>
      <c r="CZ67" s="151"/>
      <c r="DA67" s="151"/>
      <c r="DB67" s="151"/>
      <c r="DC67" s="151"/>
      <c r="DD67" s="151"/>
      <c r="DE67" s="151"/>
      <c r="DF67" s="151"/>
      <c r="DG67" s="151"/>
      <c r="DH67" s="151"/>
      <c r="DI67" s="151"/>
      <c r="DJ67" s="151"/>
      <c r="DK67" s="151"/>
      <c r="DL67" s="151"/>
      <c r="DM67" s="151"/>
      <c r="DN67" s="151"/>
      <c r="DO67" s="151"/>
      <c r="DP67" s="151"/>
      <c r="DQ67" s="151"/>
      <c r="DR67" s="151"/>
      <c r="DS67" s="151"/>
      <c r="DT67" s="151"/>
      <c r="DU67" s="151"/>
      <c r="DV67" s="151"/>
      <c r="DW67" s="151"/>
      <c r="DX67" s="151"/>
      <c r="DY67" s="151"/>
      <c r="DZ67" s="151"/>
      <c r="EA67" s="151"/>
      <c r="EB67" s="151"/>
      <c r="EC67" s="151"/>
      <c r="ED67" s="151"/>
      <c r="EE67" s="151"/>
      <c r="EF67" s="151"/>
      <c r="EG67" s="151"/>
      <c r="EH67" s="151"/>
      <c r="EI67" s="151"/>
      <c r="EJ67" s="151"/>
      <c r="EK67" s="151"/>
      <c r="EL67" s="151"/>
      <c r="EM67" s="151"/>
      <c r="EN67" s="151"/>
      <c r="EO67" s="151"/>
      <c r="EP67" s="151"/>
      <c r="EQ67" s="151"/>
      <c r="ER67" s="151"/>
      <c r="ES67" s="151"/>
      <c r="ET67" s="151"/>
      <c r="EU67" s="151"/>
      <c r="EV67" s="151"/>
      <c r="EW67" s="151"/>
      <c r="EX67" s="151"/>
      <c r="EY67" s="151"/>
      <c r="EZ67" s="151"/>
      <c r="FA67" s="151"/>
      <c r="FB67" s="151"/>
      <c r="FC67" s="151"/>
      <c r="FD67" s="151"/>
      <c r="FE67" s="151"/>
      <c r="FF67" s="151"/>
      <c r="FG67" s="151"/>
      <c r="FH67" s="151"/>
      <c r="FI67" s="151"/>
      <c r="FJ67" s="151"/>
      <c r="FK67" s="151"/>
      <c r="FL67" s="151"/>
      <c r="FM67" s="151"/>
      <c r="FN67" s="151"/>
      <c r="FO67" s="151"/>
      <c r="FP67" s="151"/>
      <c r="FQ67" s="151"/>
      <c r="FR67" s="151"/>
      <c r="FS67" s="151"/>
      <c r="FT67" s="151"/>
      <c r="FU67" s="151"/>
      <c r="FV67" s="151"/>
      <c r="FW67" s="151"/>
      <c r="FX67" s="151"/>
      <c r="FY67" s="151"/>
      <c r="FZ67" s="151"/>
      <c r="GA67" s="151"/>
      <c r="GB67" s="151"/>
      <c r="GC67" s="151"/>
      <c r="GD67" s="151"/>
      <c r="GE67" s="151"/>
      <c r="GF67" s="151"/>
      <c r="GG67" s="151"/>
      <c r="GH67" s="151"/>
      <c r="GI67" s="151"/>
      <c r="GJ67" s="151"/>
      <c r="GK67" s="151"/>
      <c r="GL67" s="151"/>
      <c r="GM67" s="151"/>
      <c r="GN67" s="151"/>
      <c r="GO67" s="151"/>
      <c r="GP67" s="151"/>
      <c r="GQ67" s="151"/>
      <c r="GR67" s="151"/>
      <c r="GS67" s="151"/>
      <c r="GT67" s="151"/>
      <c r="GU67" s="151"/>
      <c r="GV67" s="151"/>
      <c r="GW67" s="151"/>
      <c r="GX67" s="151"/>
      <c r="GY67" s="151"/>
      <c r="GZ67" s="151"/>
      <c r="HA67" s="151"/>
      <c r="HB67" s="151"/>
      <c r="HC67" s="151"/>
      <c r="HD67" s="151"/>
      <c r="HE67" s="151"/>
      <c r="HF67" s="151"/>
      <c r="HG67" s="151"/>
      <c r="HH67" s="151"/>
      <c r="HI67" s="151"/>
      <c r="HJ67" s="151"/>
      <c r="HK67" s="151"/>
      <c r="HL67" s="151"/>
      <c r="HM67" s="151"/>
      <c r="HN67" s="151"/>
      <c r="HO67" s="151"/>
      <c r="HP67" s="151"/>
      <c r="HQ67" s="151"/>
      <c r="HR67" s="151"/>
      <c r="HS67" s="151"/>
      <c r="HT67" s="151"/>
      <c r="HU67" s="151"/>
      <c r="HV67" s="151"/>
      <c r="HW67" s="151"/>
      <c r="HX67" s="151"/>
      <c r="HY67" s="151"/>
      <c r="HZ67" s="151"/>
      <c r="IA67" s="151"/>
      <c r="IB67" s="151"/>
      <c r="IC67" s="151"/>
      <c r="ID67" s="151"/>
      <c r="IE67" s="151"/>
      <c r="IF67" s="151"/>
      <c r="IG67" s="151"/>
      <c r="IH67" s="151"/>
      <c r="II67" s="151"/>
      <c r="IJ67" s="151"/>
      <c r="IK67" s="151"/>
      <c r="IL67" s="151"/>
      <c r="IM67" s="151"/>
      <c r="IN67" s="151"/>
      <c r="IO67" s="151"/>
      <c r="IP67" s="151"/>
      <c r="IQ67" s="151"/>
      <c r="IR67" s="151"/>
      <c r="IS67" s="151"/>
      <c r="IT67" s="151"/>
      <c r="IU67" s="152"/>
    </row>
    <row r="68" s="141" customFormat="1" ht="15.2" customHeight="1">
      <c r="B68" t="s" s="153">
        <f>IF(INDEX(C68:AH68,1,'Tarifas Eléctricas'!$E$38)=0," ",INDEX(C68:AH68,1,'Tarifas Eléctricas'!$E$38))</f>
        <v>570</v>
      </c>
      <c r="C68" s="157"/>
      <c r="D68" s="157"/>
      <c r="E68" s="157"/>
      <c r="F68" s="157"/>
      <c r="G68" s="157"/>
      <c r="H68" s="157"/>
      <c r="I68" t="s" s="154">
        <v>1420</v>
      </c>
      <c r="J68" t="s" s="154">
        <v>1421</v>
      </c>
      <c r="K68" s="157"/>
      <c r="L68" s="157"/>
      <c r="M68" s="157"/>
      <c r="N68" t="s" s="154">
        <v>1422</v>
      </c>
      <c r="O68" t="s" s="154">
        <v>1423</v>
      </c>
      <c r="P68" t="s" s="154">
        <v>1424</v>
      </c>
      <c r="Q68" t="s" s="154">
        <v>1425</v>
      </c>
      <c r="R68" t="s" s="154">
        <v>1426</v>
      </c>
      <c r="S68" s="157"/>
      <c r="T68" s="157"/>
      <c r="U68" s="157"/>
      <c r="V68" t="s" s="154">
        <v>1427</v>
      </c>
      <c r="W68" t="s" s="154">
        <v>594</v>
      </c>
      <c r="X68" s="157"/>
      <c r="Y68" s="157"/>
      <c r="Z68" s="157"/>
      <c r="AA68" s="157"/>
      <c r="AB68" t="s" s="154">
        <v>1428</v>
      </c>
      <c r="AC68" s="157"/>
      <c r="AD68" s="157"/>
      <c r="AE68" s="157"/>
      <c r="AF68" t="s" s="154">
        <v>1429</v>
      </c>
      <c r="AG68" t="s" s="154">
        <v>1430</v>
      </c>
      <c r="AH68" s="157"/>
      <c r="AJ68" t="s" s="155">
        <f>AJ30</f>
        <v>1431</v>
      </c>
      <c r="AK68" t="s" s="150">
        <v>1009</v>
      </c>
      <c r="AL68" t="s" s="150">
        <v>1009</v>
      </c>
      <c r="AM68" t="s" s="150">
        <v>1009</v>
      </c>
      <c r="AN68" t="s" s="150">
        <v>1009</v>
      </c>
      <c r="AO68" t="s" s="150">
        <v>1009</v>
      </c>
      <c r="AP68" t="s" s="150">
        <v>1009</v>
      </c>
      <c r="AQ68" t="s" s="150">
        <v>1009</v>
      </c>
      <c r="AR68" t="s" s="150">
        <v>1009</v>
      </c>
      <c r="AS68" t="s" s="150">
        <v>1009</v>
      </c>
      <c r="AT68" t="s" s="150">
        <v>1009</v>
      </c>
      <c r="AU68" t="s" s="150">
        <v>1009</v>
      </c>
      <c r="AV68" t="s" s="150">
        <v>1009</v>
      </c>
      <c r="AW68" t="s" s="150">
        <v>1009</v>
      </c>
      <c r="AX68" t="s" s="150">
        <v>1009</v>
      </c>
      <c r="AY68" t="s" s="150">
        <v>1009</v>
      </c>
      <c r="AZ68" t="s" s="150">
        <v>1009</v>
      </c>
      <c r="BA68" t="s" s="150">
        <v>1009</v>
      </c>
      <c r="BB68" t="s" s="150">
        <v>1009</v>
      </c>
      <c r="BC68" t="s" s="150">
        <v>1009</v>
      </c>
      <c r="BD68" t="s" s="150">
        <v>1009</v>
      </c>
      <c r="BE68" t="s" s="150">
        <v>1009</v>
      </c>
      <c r="BF68" t="s" s="150">
        <v>1009</v>
      </c>
      <c r="BG68" t="s" s="150">
        <v>1009</v>
      </c>
      <c r="BH68" t="s" s="150">
        <v>1009</v>
      </c>
      <c r="BI68" t="s" s="150">
        <v>1009</v>
      </c>
      <c r="BJ68" t="s" s="150">
        <v>1009</v>
      </c>
      <c r="BK68" t="s" s="150">
        <v>1009</v>
      </c>
      <c r="BL68" t="s" s="150">
        <v>1009</v>
      </c>
      <c r="BM68" t="s" s="150">
        <v>1009</v>
      </c>
      <c r="BN68" t="s" s="150">
        <v>1009</v>
      </c>
      <c r="BO68" t="s" s="150">
        <v>1009</v>
      </c>
      <c r="BP68" t="s" s="150">
        <v>1009</v>
      </c>
      <c r="BQ68" t="s" s="150">
        <v>1009</v>
      </c>
      <c r="BR68" t="s" s="150">
        <v>1009</v>
      </c>
      <c r="BS68" t="s" s="150">
        <v>1009</v>
      </c>
      <c r="BT68" t="s" s="150">
        <v>1009</v>
      </c>
      <c r="BU68" t="s" s="150">
        <v>1009</v>
      </c>
      <c r="BV68" t="s" s="150">
        <v>1009</v>
      </c>
      <c r="BW68" t="s" s="150">
        <v>1009</v>
      </c>
      <c r="BX68" t="s" s="150">
        <v>1009</v>
      </c>
      <c r="BY68" t="s" s="150">
        <v>1009</v>
      </c>
      <c r="BZ68" t="s" s="150">
        <v>1009</v>
      </c>
      <c r="CA68" t="s" s="150">
        <v>1009</v>
      </c>
      <c r="CB68" t="s" s="150">
        <v>1009</v>
      </c>
      <c r="CC68" t="s" s="150">
        <v>1009</v>
      </c>
      <c r="CD68" t="s" s="150">
        <v>1009</v>
      </c>
      <c r="CE68" t="s" s="150">
        <v>1009</v>
      </c>
      <c r="CF68" t="s" s="150">
        <v>1009</v>
      </c>
      <c r="CG68" t="s" s="150">
        <v>1009</v>
      </c>
      <c r="CH68" t="s" s="150">
        <v>1009</v>
      </c>
      <c r="CI68" t="s" s="150">
        <v>1009</v>
      </c>
      <c r="CJ68" t="s" s="150">
        <v>1009</v>
      </c>
      <c r="CK68" t="s" s="150">
        <v>1009</v>
      </c>
      <c r="CL68" t="s" s="150">
        <v>1009</v>
      </c>
      <c r="CM68" t="s" s="150">
        <v>1009</v>
      </c>
      <c r="CN68" t="s" s="150">
        <v>1009</v>
      </c>
      <c r="CO68" t="s" s="150">
        <v>1009</v>
      </c>
      <c r="CP68" t="s" s="150">
        <v>1009</v>
      </c>
      <c r="CQ68" t="s" s="150">
        <v>1009</v>
      </c>
      <c r="CR68" t="s" s="150">
        <v>1009</v>
      </c>
      <c r="CS68" s="151"/>
      <c r="CT68" s="151"/>
      <c r="CU68" s="151"/>
      <c r="CV68" s="151"/>
      <c r="CW68" s="151"/>
      <c r="CX68" s="151"/>
      <c r="CY68" s="151"/>
      <c r="CZ68" s="151"/>
      <c r="DA68" s="151"/>
      <c r="DB68" s="151"/>
      <c r="DC68" s="151"/>
      <c r="DD68" s="151"/>
      <c r="DE68" s="151"/>
      <c r="DF68" s="151"/>
      <c r="DG68" s="151"/>
      <c r="DH68" s="151"/>
      <c r="DI68" s="151"/>
      <c r="DJ68" s="151"/>
      <c r="DK68" s="151"/>
      <c r="DL68" s="151"/>
      <c r="DM68" s="151"/>
      <c r="DN68" s="151"/>
      <c r="DO68" s="151"/>
      <c r="DP68" s="151"/>
      <c r="DQ68" s="151"/>
      <c r="DR68" s="151"/>
      <c r="DS68" s="151"/>
      <c r="DT68" s="151"/>
      <c r="DU68" s="151"/>
      <c r="DV68" s="151"/>
      <c r="DW68" s="151"/>
      <c r="DX68" s="151"/>
      <c r="DY68" s="151"/>
      <c r="DZ68" s="151"/>
      <c r="EA68" s="151"/>
      <c r="EB68" s="151"/>
      <c r="EC68" s="151"/>
      <c r="ED68" s="151"/>
      <c r="EE68" s="151"/>
      <c r="EF68" s="151"/>
      <c r="EG68" s="151"/>
      <c r="EH68" s="151"/>
      <c r="EI68" s="151"/>
      <c r="EJ68" s="151"/>
      <c r="EK68" s="151"/>
      <c r="EL68" s="151"/>
      <c r="EM68" s="151"/>
      <c r="EN68" s="151"/>
      <c r="EO68" s="151"/>
      <c r="EP68" s="151"/>
      <c r="EQ68" s="151"/>
      <c r="ER68" s="151"/>
      <c r="ES68" s="151"/>
      <c r="ET68" s="151"/>
      <c r="EU68" s="151"/>
      <c r="EV68" s="151"/>
      <c r="EW68" s="151"/>
      <c r="EX68" s="151"/>
      <c r="EY68" s="151"/>
      <c r="EZ68" s="151"/>
      <c r="FA68" s="151"/>
      <c r="FB68" s="151"/>
      <c r="FC68" s="151"/>
      <c r="FD68" s="151"/>
      <c r="FE68" s="151"/>
      <c r="FF68" s="151"/>
      <c r="FG68" s="151"/>
      <c r="FH68" s="151"/>
      <c r="FI68" s="151"/>
      <c r="FJ68" s="151"/>
      <c r="FK68" s="151"/>
      <c r="FL68" s="151"/>
      <c r="FM68" s="151"/>
      <c r="FN68" s="151"/>
      <c r="FO68" s="151"/>
      <c r="FP68" s="151"/>
      <c r="FQ68" s="151"/>
      <c r="FR68" s="151"/>
      <c r="FS68" s="151"/>
      <c r="FT68" s="151"/>
      <c r="FU68" s="151"/>
      <c r="FV68" s="151"/>
      <c r="FW68" s="151"/>
      <c r="FX68" s="151"/>
      <c r="FY68" s="151"/>
      <c r="FZ68" s="151"/>
      <c r="GA68" s="151"/>
      <c r="GB68" s="151"/>
      <c r="GC68" s="151"/>
      <c r="GD68" s="151"/>
      <c r="GE68" s="151"/>
      <c r="GF68" s="151"/>
      <c r="GG68" s="151"/>
      <c r="GH68" s="151"/>
      <c r="GI68" s="151"/>
      <c r="GJ68" s="151"/>
      <c r="GK68" s="151"/>
      <c r="GL68" s="151"/>
      <c r="GM68" s="151"/>
      <c r="GN68" s="151"/>
      <c r="GO68" s="151"/>
      <c r="GP68" s="151"/>
      <c r="GQ68" s="151"/>
      <c r="GR68" s="151"/>
      <c r="GS68" s="151"/>
      <c r="GT68" s="151"/>
      <c r="GU68" s="151"/>
      <c r="GV68" s="151"/>
      <c r="GW68" s="151"/>
      <c r="GX68" s="151"/>
      <c r="GY68" s="151"/>
      <c r="GZ68" s="151"/>
      <c r="HA68" s="151"/>
      <c r="HB68" s="151"/>
      <c r="HC68" s="151"/>
      <c r="HD68" s="151"/>
      <c r="HE68" s="151"/>
      <c r="HF68" s="151"/>
      <c r="HG68" s="151"/>
      <c r="HH68" s="151"/>
      <c r="HI68" s="151"/>
      <c r="HJ68" s="151"/>
      <c r="HK68" s="151"/>
      <c r="HL68" s="151"/>
      <c r="HM68" s="151"/>
      <c r="HN68" s="151"/>
      <c r="HO68" s="151"/>
      <c r="HP68" s="151"/>
      <c r="HQ68" s="151"/>
      <c r="HR68" s="151"/>
      <c r="HS68" s="151"/>
      <c r="HT68" s="151"/>
      <c r="HU68" s="151"/>
      <c r="HV68" s="151"/>
      <c r="HW68" s="151"/>
      <c r="HX68" s="151"/>
      <c r="HY68" s="151"/>
      <c r="HZ68" s="151"/>
      <c r="IA68" s="151"/>
      <c r="IB68" s="151"/>
      <c r="IC68" s="151"/>
      <c r="ID68" s="151"/>
      <c r="IE68" s="151"/>
      <c r="IF68" s="151"/>
      <c r="IG68" s="151"/>
      <c r="IH68" s="151"/>
      <c r="II68" s="151"/>
      <c r="IJ68" s="151"/>
      <c r="IK68" s="151"/>
      <c r="IL68" s="151"/>
      <c r="IM68" s="151"/>
      <c r="IN68" s="151"/>
      <c r="IO68" s="151"/>
      <c r="IP68" s="151"/>
      <c r="IQ68" s="151"/>
      <c r="IR68" s="151"/>
      <c r="IS68" s="151"/>
      <c r="IT68" s="151"/>
      <c r="IU68" s="152"/>
    </row>
    <row r="69" s="141" customFormat="1" ht="15.2" customHeight="1">
      <c r="B69" t="s" s="153">
        <f>IF(INDEX(C69:AH69,1,'Tarifas Eléctricas'!$E$38)=0," ",INDEX(C69:AH69,1,'Tarifas Eléctricas'!$E$38))</f>
        <v>570</v>
      </c>
      <c r="C69" s="157"/>
      <c r="D69" s="157"/>
      <c r="E69" s="157"/>
      <c r="F69" s="157"/>
      <c r="G69" s="157"/>
      <c r="H69" s="157"/>
      <c r="I69" t="s" s="154">
        <v>1432</v>
      </c>
      <c r="J69" t="s" s="154">
        <v>1433</v>
      </c>
      <c r="K69" s="157"/>
      <c r="L69" s="157"/>
      <c r="M69" s="157"/>
      <c r="N69" t="s" s="154">
        <v>1434</v>
      </c>
      <c r="O69" t="s" s="154">
        <v>1435</v>
      </c>
      <c r="P69" t="s" s="154">
        <v>1436</v>
      </c>
      <c r="Q69" t="s" s="154">
        <v>1437</v>
      </c>
      <c r="R69" t="s" s="154">
        <v>1438</v>
      </c>
      <c r="S69" s="157"/>
      <c r="T69" s="157"/>
      <c r="U69" s="157"/>
      <c r="V69" t="s" s="154">
        <v>1439</v>
      </c>
      <c r="W69" t="s" s="154">
        <v>343</v>
      </c>
      <c r="X69" s="157"/>
      <c r="Y69" s="157"/>
      <c r="Z69" s="157"/>
      <c r="AA69" s="157"/>
      <c r="AB69" t="s" s="154">
        <v>1001</v>
      </c>
      <c r="AC69" s="157"/>
      <c r="AD69" s="157"/>
      <c r="AE69" s="157"/>
      <c r="AF69" t="s" s="154">
        <v>1440</v>
      </c>
      <c r="AG69" t="s" s="154">
        <v>1441</v>
      </c>
      <c r="AH69" s="157"/>
      <c r="AJ69" t="s" s="155">
        <f>AJ31</f>
        <v>1442</v>
      </c>
      <c r="AK69" t="s" s="150">
        <v>1009</v>
      </c>
      <c r="AL69" t="s" s="150">
        <v>1009</v>
      </c>
      <c r="AM69" t="s" s="150">
        <v>1009</v>
      </c>
      <c r="AN69" t="s" s="150">
        <v>1009</v>
      </c>
      <c r="AO69" t="s" s="150">
        <v>1009</v>
      </c>
      <c r="AP69" t="s" s="150">
        <v>1009</v>
      </c>
      <c r="AQ69" t="s" s="150">
        <v>1009</v>
      </c>
      <c r="AR69" t="s" s="150">
        <v>1009</v>
      </c>
      <c r="AS69" t="s" s="150">
        <v>1009</v>
      </c>
      <c r="AT69" t="s" s="150">
        <v>1009</v>
      </c>
      <c r="AU69" t="s" s="150">
        <v>1009</v>
      </c>
      <c r="AV69" t="s" s="150">
        <v>1009</v>
      </c>
      <c r="AW69" t="s" s="150">
        <v>1009</v>
      </c>
      <c r="AX69" t="s" s="150">
        <v>1009</v>
      </c>
      <c r="AY69" t="s" s="150">
        <v>1009</v>
      </c>
      <c r="AZ69" t="s" s="150">
        <v>1009</v>
      </c>
      <c r="BA69" t="s" s="150">
        <v>1009</v>
      </c>
      <c r="BB69" t="s" s="150">
        <v>1009</v>
      </c>
      <c r="BC69" t="s" s="150">
        <v>1009</v>
      </c>
      <c r="BD69" t="s" s="150">
        <v>1009</v>
      </c>
      <c r="BE69" t="s" s="150">
        <v>1009</v>
      </c>
      <c r="BF69" t="s" s="150">
        <v>1009</v>
      </c>
      <c r="BG69" t="s" s="150">
        <v>1009</v>
      </c>
      <c r="BH69" t="s" s="150">
        <v>1009</v>
      </c>
      <c r="BI69" t="s" s="150">
        <v>1009</v>
      </c>
      <c r="BJ69" t="s" s="150">
        <v>1009</v>
      </c>
      <c r="BK69" t="s" s="150">
        <v>1009</v>
      </c>
      <c r="BL69" t="s" s="150">
        <v>1009</v>
      </c>
      <c r="BM69" t="s" s="150">
        <v>1009</v>
      </c>
      <c r="BN69" t="s" s="150">
        <v>1009</v>
      </c>
      <c r="BO69" t="s" s="150">
        <v>1009</v>
      </c>
      <c r="BP69" t="s" s="150">
        <v>1009</v>
      </c>
      <c r="BQ69" t="s" s="150">
        <v>1009</v>
      </c>
      <c r="BR69" t="s" s="150">
        <v>1009</v>
      </c>
      <c r="BS69" t="s" s="150">
        <v>1009</v>
      </c>
      <c r="BT69" t="s" s="150">
        <v>1009</v>
      </c>
      <c r="BU69" t="s" s="150">
        <v>1009</v>
      </c>
      <c r="BV69" t="s" s="150">
        <v>1009</v>
      </c>
      <c r="BW69" t="s" s="150">
        <v>1009</v>
      </c>
      <c r="BX69" t="s" s="150">
        <v>1009</v>
      </c>
      <c r="BY69" t="s" s="150">
        <v>1009</v>
      </c>
      <c r="BZ69" t="s" s="150">
        <v>1009</v>
      </c>
      <c r="CA69" t="s" s="150">
        <v>1009</v>
      </c>
      <c r="CB69" t="s" s="150">
        <v>1009</v>
      </c>
      <c r="CC69" t="s" s="150">
        <v>1009</v>
      </c>
      <c r="CD69" t="s" s="150">
        <v>1009</v>
      </c>
      <c r="CE69" t="s" s="150">
        <v>1009</v>
      </c>
      <c r="CF69" t="s" s="150">
        <v>1009</v>
      </c>
      <c r="CG69" t="s" s="150">
        <v>1009</v>
      </c>
      <c r="CH69" t="s" s="150">
        <v>1009</v>
      </c>
      <c r="CI69" t="s" s="150">
        <v>1009</v>
      </c>
      <c r="CJ69" t="s" s="150">
        <v>1009</v>
      </c>
      <c r="CK69" t="s" s="150">
        <v>1009</v>
      </c>
      <c r="CL69" t="s" s="150">
        <v>1009</v>
      </c>
      <c r="CM69" t="s" s="150">
        <v>1009</v>
      </c>
      <c r="CN69" t="s" s="150">
        <v>1009</v>
      </c>
      <c r="CO69" t="s" s="150">
        <v>1009</v>
      </c>
      <c r="CP69" t="s" s="150">
        <v>1009</v>
      </c>
      <c r="CQ69" t="s" s="150">
        <v>1009</v>
      </c>
      <c r="CR69" t="s" s="150">
        <v>1009</v>
      </c>
      <c r="CS69" t="s" s="150">
        <v>1009</v>
      </c>
      <c r="CT69" t="s" s="150">
        <v>1009</v>
      </c>
      <c r="CU69" t="s" s="150">
        <v>1009</v>
      </c>
      <c r="CV69" t="s" s="150">
        <v>1009</v>
      </c>
      <c r="CW69" t="s" s="150">
        <v>1009</v>
      </c>
      <c r="CX69" t="s" s="150">
        <v>1009</v>
      </c>
      <c r="CY69" t="s" s="150">
        <v>1009</v>
      </c>
      <c r="CZ69" t="s" s="150">
        <v>1009</v>
      </c>
      <c r="DA69" t="s" s="150">
        <v>1009</v>
      </c>
      <c r="DB69" t="s" s="150">
        <v>1009</v>
      </c>
      <c r="DC69" t="s" s="150">
        <v>1009</v>
      </c>
      <c r="DD69" t="s" s="150">
        <v>1090</v>
      </c>
      <c r="DE69" t="s" s="150">
        <v>1009</v>
      </c>
      <c r="DF69" t="s" s="150">
        <v>1009</v>
      </c>
      <c r="DG69" t="s" s="150">
        <v>1009</v>
      </c>
      <c r="DH69" t="s" s="150">
        <v>1009</v>
      </c>
      <c r="DI69" t="s" s="150">
        <v>1009</v>
      </c>
      <c r="DJ69" t="s" s="150">
        <v>1009</v>
      </c>
      <c r="DK69" t="s" s="150">
        <v>1009</v>
      </c>
      <c r="DL69" t="s" s="150">
        <v>1009</v>
      </c>
      <c r="DM69" t="s" s="150">
        <v>1009</v>
      </c>
      <c r="DN69" t="s" s="150">
        <v>1009</v>
      </c>
      <c r="DO69" t="s" s="150">
        <v>1009</v>
      </c>
      <c r="DP69" t="s" s="150">
        <v>1009</v>
      </c>
      <c r="DQ69" t="s" s="150">
        <v>1009</v>
      </c>
      <c r="DR69" t="s" s="150">
        <v>1009</v>
      </c>
      <c r="DS69" t="s" s="150">
        <v>1009</v>
      </c>
      <c r="DT69" t="s" s="150">
        <v>1009</v>
      </c>
      <c r="DU69" t="s" s="150">
        <v>1009</v>
      </c>
      <c r="DV69" t="s" s="150">
        <v>1009</v>
      </c>
      <c r="DW69" t="s" s="150">
        <v>1009</v>
      </c>
      <c r="DX69" t="s" s="150">
        <v>1009</v>
      </c>
      <c r="DY69" t="s" s="150">
        <v>1009</v>
      </c>
      <c r="DZ69" t="s" s="150">
        <v>1009</v>
      </c>
      <c r="EA69" t="s" s="150">
        <v>1009</v>
      </c>
      <c r="EB69" t="s" s="150">
        <v>1009</v>
      </c>
      <c r="EC69" t="s" s="150">
        <v>1009</v>
      </c>
      <c r="ED69" t="s" s="150">
        <v>1009</v>
      </c>
      <c r="EE69" t="s" s="150">
        <v>1009</v>
      </c>
      <c r="EF69" t="s" s="150">
        <v>1009</v>
      </c>
      <c r="EG69" t="s" s="150">
        <v>1009</v>
      </c>
      <c r="EH69" t="s" s="150">
        <v>1009</v>
      </c>
      <c r="EI69" t="s" s="150">
        <v>1009</v>
      </c>
      <c r="EJ69" t="s" s="150">
        <v>1009</v>
      </c>
      <c r="EK69" t="s" s="150">
        <v>1009</v>
      </c>
      <c r="EL69" t="s" s="150">
        <v>1009</v>
      </c>
      <c r="EM69" t="s" s="150">
        <v>1009</v>
      </c>
      <c r="EN69" t="s" s="150">
        <v>1009</v>
      </c>
      <c r="EO69" t="s" s="150">
        <v>1009</v>
      </c>
      <c r="EP69" t="s" s="150">
        <v>1009</v>
      </c>
      <c r="EQ69" t="s" s="150">
        <v>1009</v>
      </c>
      <c r="ER69" t="s" s="150">
        <v>1009</v>
      </c>
      <c r="ES69" t="s" s="150">
        <v>1009</v>
      </c>
      <c r="ET69" t="s" s="150">
        <v>1009</v>
      </c>
      <c r="EU69" t="s" s="150">
        <v>1009</v>
      </c>
      <c r="EV69" t="s" s="150">
        <v>1009</v>
      </c>
      <c r="EW69" t="s" s="150">
        <v>1009</v>
      </c>
      <c r="EX69" t="s" s="150">
        <v>1009</v>
      </c>
      <c r="EY69" t="s" s="150">
        <v>1009</v>
      </c>
      <c r="EZ69" t="s" s="150">
        <v>1009</v>
      </c>
      <c r="FA69" t="s" s="150">
        <v>1090</v>
      </c>
      <c r="FB69" t="s" s="150">
        <v>1009</v>
      </c>
      <c r="FC69" t="s" s="150">
        <v>1090</v>
      </c>
      <c r="FD69" t="s" s="150">
        <v>1009</v>
      </c>
      <c r="FE69" t="s" s="150">
        <v>1009</v>
      </c>
      <c r="FF69" t="s" s="150">
        <v>1009</v>
      </c>
      <c r="FG69" t="s" s="150">
        <v>1009</v>
      </c>
      <c r="FH69" t="s" s="150">
        <v>1009</v>
      </c>
      <c r="FI69" t="s" s="150">
        <v>1009</v>
      </c>
      <c r="FJ69" t="s" s="150">
        <v>1009</v>
      </c>
      <c r="FK69" t="s" s="150">
        <v>1009</v>
      </c>
      <c r="FL69" t="s" s="150">
        <v>1009</v>
      </c>
      <c r="FM69" t="s" s="150">
        <v>1090</v>
      </c>
      <c r="FN69" t="s" s="150">
        <v>1009</v>
      </c>
      <c r="FO69" t="s" s="150">
        <v>1009</v>
      </c>
      <c r="FP69" t="s" s="150">
        <v>1009</v>
      </c>
      <c r="FQ69" t="s" s="150">
        <v>1009</v>
      </c>
      <c r="FR69" t="s" s="150">
        <v>1009</v>
      </c>
      <c r="FS69" t="s" s="150">
        <v>1009</v>
      </c>
      <c r="FT69" t="s" s="150">
        <v>1009</v>
      </c>
      <c r="FU69" t="s" s="150">
        <v>1009</v>
      </c>
      <c r="FV69" t="s" s="150">
        <v>1009</v>
      </c>
      <c r="FW69" t="s" s="150">
        <v>1009</v>
      </c>
      <c r="FX69" t="s" s="150">
        <v>1009</v>
      </c>
      <c r="FY69" t="s" s="150">
        <v>1009</v>
      </c>
      <c r="FZ69" t="s" s="150">
        <v>1009</v>
      </c>
      <c r="GA69" t="s" s="150">
        <v>1009</v>
      </c>
      <c r="GB69" t="s" s="150">
        <v>1009</v>
      </c>
      <c r="GC69" t="s" s="150">
        <v>1009</v>
      </c>
      <c r="GD69" t="s" s="150">
        <v>1009</v>
      </c>
      <c r="GE69" t="s" s="150">
        <v>1009</v>
      </c>
      <c r="GF69" t="s" s="150">
        <v>1090</v>
      </c>
      <c r="GG69" t="s" s="150">
        <v>1009</v>
      </c>
      <c r="GH69" t="s" s="150">
        <v>1009</v>
      </c>
      <c r="GI69" t="s" s="150">
        <v>1009</v>
      </c>
      <c r="GJ69" t="s" s="150">
        <v>1009</v>
      </c>
      <c r="GK69" t="s" s="150">
        <v>1009</v>
      </c>
      <c r="GL69" t="s" s="150">
        <v>1009</v>
      </c>
      <c r="GM69" t="s" s="150">
        <v>1009</v>
      </c>
      <c r="GN69" t="s" s="150">
        <v>1009</v>
      </c>
      <c r="GO69" t="s" s="150">
        <v>1090</v>
      </c>
      <c r="GP69" t="s" s="150">
        <v>1009</v>
      </c>
      <c r="GQ69" t="s" s="150">
        <v>1009</v>
      </c>
      <c r="GR69" t="s" s="150">
        <v>1009</v>
      </c>
      <c r="GS69" t="s" s="150">
        <v>1009</v>
      </c>
      <c r="GT69" t="s" s="150">
        <v>1009</v>
      </c>
      <c r="GU69" t="s" s="150">
        <v>1009</v>
      </c>
      <c r="GV69" t="s" s="150">
        <v>1009</v>
      </c>
      <c r="GW69" t="s" s="150">
        <v>1009</v>
      </c>
      <c r="GX69" t="s" s="150">
        <v>1009</v>
      </c>
      <c r="GY69" t="s" s="150">
        <v>1009</v>
      </c>
      <c r="GZ69" t="s" s="150">
        <v>1009</v>
      </c>
      <c r="HA69" t="s" s="150">
        <v>1009</v>
      </c>
      <c r="HB69" t="s" s="150">
        <v>1009</v>
      </c>
      <c r="HC69" t="s" s="150">
        <v>1009</v>
      </c>
      <c r="HD69" t="s" s="150">
        <v>1009</v>
      </c>
      <c r="HE69" t="s" s="150">
        <v>1009</v>
      </c>
      <c r="HF69" t="s" s="150">
        <v>1009</v>
      </c>
      <c r="HG69" t="s" s="150">
        <v>1009</v>
      </c>
      <c r="HH69" t="s" s="150">
        <v>1009</v>
      </c>
      <c r="HI69" t="s" s="150">
        <v>1009</v>
      </c>
      <c r="HJ69" t="s" s="150">
        <v>1009</v>
      </c>
      <c r="HK69" t="s" s="150">
        <v>1009</v>
      </c>
      <c r="HL69" t="s" s="150">
        <v>1009</v>
      </c>
      <c r="HM69" t="s" s="150">
        <v>1009</v>
      </c>
      <c r="HN69" t="s" s="150">
        <v>1009</v>
      </c>
      <c r="HO69" t="s" s="150">
        <v>1009</v>
      </c>
      <c r="HP69" t="s" s="150">
        <v>1009</v>
      </c>
      <c r="HQ69" t="s" s="150">
        <v>1009</v>
      </c>
      <c r="HR69" t="s" s="150">
        <v>1009</v>
      </c>
      <c r="HS69" t="s" s="150">
        <v>1009</v>
      </c>
      <c r="HT69" t="s" s="150">
        <v>1009</v>
      </c>
      <c r="HU69" t="s" s="150">
        <v>1009</v>
      </c>
      <c r="HV69" t="s" s="150">
        <v>1009</v>
      </c>
      <c r="HW69" t="s" s="150">
        <v>1009</v>
      </c>
      <c r="HX69" t="s" s="150">
        <v>1009</v>
      </c>
      <c r="HY69" t="s" s="150">
        <v>1009</v>
      </c>
      <c r="HZ69" t="s" s="150">
        <v>1009</v>
      </c>
      <c r="IA69" t="s" s="150">
        <v>1009</v>
      </c>
      <c r="IB69" t="s" s="150">
        <v>1009</v>
      </c>
      <c r="IC69" t="s" s="150">
        <v>1009</v>
      </c>
      <c r="ID69" t="s" s="150">
        <v>1009</v>
      </c>
      <c r="IE69" t="s" s="150">
        <v>1009</v>
      </c>
      <c r="IF69" t="s" s="150">
        <v>1009</v>
      </c>
      <c r="IG69" t="s" s="150">
        <v>1090</v>
      </c>
      <c r="IH69" t="s" s="150">
        <v>1009</v>
      </c>
      <c r="II69" t="s" s="150">
        <v>1009</v>
      </c>
      <c r="IJ69" t="s" s="150">
        <v>1009</v>
      </c>
      <c r="IK69" t="s" s="150">
        <v>1009</v>
      </c>
      <c r="IL69" t="s" s="150">
        <v>1009</v>
      </c>
      <c r="IM69" t="s" s="150">
        <v>1009</v>
      </c>
      <c r="IN69" t="s" s="150">
        <v>1009</v>
      </c>
      <c r="IO69" s="151"/>
      <c r="IP69" s="151"/>
      <c r="IQ69" s="151"/>
      <c r="IR69" s="151"/>
      <c r="IS69" s="151"/>
      <c r="IT69" s="151"/>
      <c r="IU69" s="152"/>
    </row>
    <row r="70" s="141" customFormat="1" ht="15.2" customHeight="1">
      <c r="B70" t="s" s="153">
        <f>IF(INDEX(C70:AH70,1,'Tarifas Eléctricas'!$E$38)=0," ",INDEX(C70:AH70,1,'Tarifas Eléctricas'!$E$38))</f>
        <v>570</v>
      </c>
      <c r="C70" s="157"/>
      <c r="D70" s="157"/>
      <c r="E70" s="157"/>
      <c r="F70" s="157"/>
      <c r="G70" s="157"/>
      <c r="H70" s="157"/>
      <c r="I70" t="s" s="154">
        <v>1443</v>
      </c>
      <c r="J70" s="157"/>
      <c r="K70" s="157"/>
      <c r="L70" s="157"/>
      <c r="M70" s="157"/>
      <c r="N70" t="s" s="154">
        <v>1444</v>
      </c>
      <c r="O70" t="s" s="154">
        <v>1445</v>
      </c>
      <c r="P70" t="s" s="154">
        <v>1446</v>
      </c>
      <c r="Q70" t="s" s="154">
        <v>1447</v>
      </c>
      <c r="R70" t="s" s="154">
        <v>1448</v>
      </c>
      <c r="S70" s="157"/>
      <c r="T70" s="157"/>
      <c r="U70" s="157"/>
      <c r="V70" t="s" s="154">
        <v>1449</v>
      </c>
      <c r="W70" t="s" s="154">
        <v>1450</v>
      </c>
      <c r="X70" s="157"/>
      <c r="Y70" s="157"/>
      <c r="Z70" s="157"/>
      <c r="AA70" s="157"/>
      <c r="AB70" t="s" s="154">
        <v>1451</v>
      </c>
      <c r="AC70" s="157"/>
      <c r="AD70" s="157"/>
      <c r="AE70" s="157"/>
      <c r="AF70" t="s" s="154">
        <v>1452</v>
      </c>
      <c r="AG70" t="s" s="154">
        <v>1453</v>
      </c>
      <c r="AH70" s="157"/>
      <c r="AJ70" t="s" s="155">
        <f>AJ32</f>
        <v>1454</v>
      </c>
      <c r="AK70" t="s" s="150">
        <v>1070</v>
      </c>
      <c r="AL70" t="s" s="150">
        <v>1070</v>
      </c>
      <c r="AM70" t="s" s="150">
        <v>1070</v>
      </c>
      <c r="AN70" t="s" s="150">
        <v>1070</v>
      </c>
      <c r="AO70" t="s" s="150">
        <v>1070</v>
      </c>
      <c r="AP70" t="s" s="150">
        <v>1070</v>
      </c>
      <c r="AQ70" t="s" s="150">
        <v>1070</v>
      </c>
      <c r="AR70" t="s" s="150">
        <v>1070</v>
      </c>
      <c r="AS70" t="s" s="150">
        <v>1070</v>
      </c>
      <c r="AT70" t="s" s="150">
        <v>1070</v>
      </c>
      <c r="AU70" t="s" s="150">
        <v>1070</v>
      </c>
      <c r="AV70" t="s" s="150">
        <v>1070</v>
      </c>
      <c r="AW70" t="s" s="150">
        <v>1070</v>
      </c>
      <c r="AX70" t="s" s="150">
        <v>1070</v>
      </c>
      <c r="AY70" t="s" s="150">
        <v>1070</v>
      </c>
      <c r="AZ70" t="s" s="150">
        <v>1070</v>
      </c>
      <c r="BA70" t="s" s="150">
        <v>1070</v>
      </c>
      <c r="BB70" t="s" s="150">
        <v>1070</v>
      </c>
      <c r="BC70" t="s" s="150">
        <v>1070</v>
      </c>
      <c r="BD70" t="s" s="150">
        <v>1070</v>
      </c>
      <c r="BE70" t="s" s="150">
        <v>1070</v>
      </c>
      <c r="BF70" t="s" s="150">
        <v>1070</v>
      </c>
      <c r="BG70" t="s" s="150">
        <v>1070</v>
      </c>
      <c r="BH70" t="s" s="150">
        <v>1070</v>
      </c>
      <c r="BI70" t="s" s="150">
        <v>1070</v>
      </c>
      <c r="BJ70" t="s" s="150">
        <v>1070</v>
      </c>
      <c r="BK70" t="s" s="150">
        <v>1070</v>
      </c>
      <c r="BL70" t="s" s="150">
        <v>1070</v>
      </c>
      <c r="BM70" t="s" s="150">
        <v>1070</v>
      </c>
      <c r="BN70" t="s" s="150">
        <v>1070</v>
      </c>
      <c r="BO70" t="s" s="150">
        <v>1070</v>
      </c>
      <c r="BP70" t="s" s="150">
        <v>1070</v>
      </c>
      <c r="BQ70" t="s" s="150">
        <v>1070</v>
      </c>
      <c r="BR70" t="s" s="150">
        <v>1070</v>
      </c>
      <c r="BS70" t="s" s="150">
        <v>1070</v>
      </c>
      <c r="BT70" t="s" s="150">
        <v>1070</v>
      </c>
      <c r="BU70" t="s" s="150">
        <v>1070</v>
      </c>
      <c r="BV70" t="s" s="150">
        <v>1070</v>
      </c>
      <c r="BW70" t="s" s="150">
        <v>1070</v>
      </c>
      <c r="BX70" t="s" s="150">
        <v>1070</v>
      </c>
      <c r="BY70" t="s" s="150">
        <v>1070</v>
      </c>
      <c r="BZ70" t="s" s="150">
        <v>1070</v>
      </c>
      <c r="CA70" t="s" s="150">
        <v>1070</v>
      </c>
      <c r="CB70" t="s" s="150">
        <v>1070</v>
      </c>
      <c r="CC70" t="s" s="150">
        <v>1070</v>
      </c>
      <c r="CD70" t="s" s="150">
        <v>1070</v>
      </c>
      <c r="CE70" t="s" s="150">
        <v>1070</v>
      </c>
      <c r="CF70" t="s" s="150">
        <v>1070</v>
      </c>
      <c r="CG70" t="s" s="150">
        <v>1070</v>
      </c>
      <c r="CH70" t="s" s="150">
        <v>1070</v>
      </c>
      <c r="CI70" t="s" s="150">
        <v>1070</v>
      </c>
      <c r="CJ70" t="s" s="150">
        <v>1070</v>
      </c>
      <c r="CK70" t="s" s="150">
        <v>1070</v>
      </c>
      <c r="CL70" t="s" s="150">
        <v>1070</v>
      </c>
      <c r="CM70" t="s" s="150">
        <v>1070</v>
      </c>
      <c r="CN70" t="s" s="150">
        <v>1070</v>
      </c>
      <c r="CO70" t="s" s="150">
        <v>1070</v>
      </c>
      <c r="CP70" t="s" s="150">
        <v>1070</v>
      </c>
      <c r="CQ70" t="s" s="150">
        <v>1070</v>
      </c>
      <c r="CR70" t="s" s="150">
        <v>1070</v>
      </c>
      <c r="CS70" t="s" s="150">
        <v>1070</v>
      </c>
      <c r="CT70" t="s" s="150">
        <v>1070</v>
      </c>
      <c r="CU70" t="s" s="150">
        <v>1070</v>
      </c>
      <c r="CV70" t="s" s="150">
        <v>1070</v>
      </c>
      <c r="CW70" t="s" s="150">
        <v>1070</v>
      </c>
      <c r="CX70" t="s" s="150">
        <v>1070</v>
      </c>
      <c r="CY70" t="s" s="150">
        <v>1070</v>
      </c>
      <c r="CZ70" t="s" s="150">
        <v>1070</v>
      </c>
      <c r="DA70" t="s" s="150">
        <v>1070</v>
      </c>
      <c r="DB70" t="s" s="150">
        <v>1070</v>
      </c>
      <c r="DC70" t="s" s="150">
        <v>1070</v>
      </c>
      <c r="DD70" t="s" s="150">
        <v>1070</v>
      </c>
      <c r="DE70" t="s" s="150">
        <v>1070</v>
      </c>
      <c r="DF70" t="s" s="150">
        <v>1070</v>
      </c>
      <c r="DG70" t="s" s="150">
        <v>1070</v>
      </c>
      <c r="DH70" t="s" s="150">
        <v>1070</v>
      </c>
      <c r="DI70" t="s" s="150">
        <v>1070</v>
      </c>
      <c r="DJ70" t="s" s="150">
        <v>1070</v>
      </c>
      <c r="DK70" t="s" s="150">
        <v>1070</v>
      </c>
      <c r="DL70" t="s" s="150">
        <v>1070</v>
      </c>
      <c r="DM70" t="s" s="150">
        <v>1070</v>
      </c>
      <c r="DN70" t="s" s="150">
        <v>1070</v>
      </c>
      <c r="DO70" t="s" s="150">
        <v>1070</v>
      </c>
      <c r="DP70" t="s" s="150">
        <v>1070</v>
      </c>
      <c r="DQ70" t="s" s="150">
        <v>1070</v>
      </c>
      <c r="DR70" t="s" s="150">
        <v>1070</v>
      </c>
      <c r="DS70" t="s" s="150">
        <v>1070</v>
      </c>
      <c r="DT70" t="s" s="150">
        <v>1070</v>
      </c>
      <c r="DU70" t="s" s="150">
        <v>1070</v>
      </c>
      <c r="DV70" t="s" s="150">
        <v>1070</v>
      </c>
      <c r="DW70" t="s" s="150">
        <v>1070</v>
      </c>
      <c r="DX70" t="s" s="150">
        <v>1070</v>
      </c>
      <c r="DY70" t="s" s="150">
        <v>1070</v>
      </c>
      <c r="DZ70" t="s" s="150">
        <v>1070</v>
      </c>
      <c r="EA70" t="s" s="150">
        <v>1070</v>
      </c>
      <c r="EB70" t="s" s="150">
        <v>1070</v>
      </c>
      <c r="EC70" t="s" s="150">
        <v>1070</v>
      </c>
      <c r="ED70" t="s" s="150">
        <v>1070</v>
      </c>
      <c r="EE70" t="s" s="150">
        <v>1070</v>
      </c>
      <c r="EF70" t="s" s="150">
        <v>1070</v>
      </c>
      <c r="EG70" t="s" s="150">
        <v>1070</v>
      </c>
      <c r="EH70" t="s" s="150">
        <v>1070</v>
      </c>
      <c r="EI70" t="s" s="150">
        <v>1070</v>
      </c>
      <c r="EJ70" t="s" s="150">
        <v>1070</v>
      </c>
      <c r="EK70" t="s" s="150">
        <v>1070</v>
      </c>
      <c r="EL70" t="s" s="150">
        <v>1070</v>
      </c>
      <c r="EM70" s="151"/>
      <c r="EN70" s="151"/>
      <c r="EO70" s="151"/>
      <c r="EP70" s="151"/>
      <c r="EQ70" s="151"/>
      <c r="ER70" s="151"/>
      <c r="ES70" s="151"/>
      <c r="ET70" s="151"/>
      <c r="EU70" s="151"/>
      <c r="EV70" s="151"/>
      <c r="EW70" s="151"/>
      <c r="EX70" s="151"/>
      <c r="EY70" s="151"/>
      <c r="EZ70" s="151"/>
      <c r="FA70" s="151"/>
      <c r="FB70" s="151"/>
      <c r="FC70" s="151"/>
      <c r="FD70" s="151"/>
      <c r="FE70" s="151"/>
      <c r="FF70" s="151"/>
      <c r="FG70" s="151"/>
      <c r="FH70" s="151"/>
      <c r="FI70" s="151"/>
      <c r="FJ70" s="151"/>
      <c r="FK70" s="151"/>
      <c r="FL70" s="151"/>
      <c r="FM70" s="151"/>
      <c r="FN70" s="151"/>
      <c r="FO70" s="151"/>
      <c r="FP70" s="151"/>
      <c r="FQ70" s="151"/>
      <c r="FR70" s="151"/>
      <c r="FS70" s="151"/>
      <c r="FT70" s="151"/>
      <c r="FU70" s="151"/>
      <c r="FV70" s="151"/>
      <c r="FW70" s="151"/>
      <c r="FX70" s="151"/>
      <c r="FY70" s="151"/>
      <c r="FZ70" s="151"/>
      <c r="GA70" s="151"/>
      <c r="GB70" s="151"/>
      <c r="GC70" s="151"/>
      <c r="GD70" s="151"/>
      <c r="GE70" s="151"/>
      <c r="GF70" s="151"/>
      <c r="GG70" s="151"/>
      <c r="GH70" s="151"/>
      <c r="GI70" s="151"/>
      <c r="GJ70" s="151"/>
      <c r="GK70" s="151"/>
      <c r="GL70" s="151"/>
      <c r="GM70" s="151"/>
      <c r="GN70" s="151"/>
      <c r="GO70" s="151"/>
      <c r="GP70" s="151"/>
      <c r="GQ70" s="151"/>
      <c r="GR70" s="151"/>
      <c r="GS70" s="151"/>
      <c r="GT70" s="151"/>
      <c r="GU70" s="151"/>
      <c r="GV70" s="151"/>
      <c r="GW70" s="151"/>
      <c r="GX70" s="151"/>
      <c r="GY70" s="151"/>
      <c r="GZ70" s="151"/>
      <c r="HA70" s="151"/>
      <c r="HB70" s="151"/>
      <c r="HC70" s="151"/>
      <c r="HD70" s="151"/>
      <c r="HE70" s="151"/>
      <c r="HF70" s="151"/>
      <c r="HG70" s="151"/>
      <c r="HH70" s="151"/>
      <c r="HI70" s="151"/>
      <c r="HJ70" s="151"/>
      <c r="HK70" s="151"/>
      <c r="HL70" s="151"/>
      <c r="HM70" s="151"/>
      <c r="HN70" s="151"/>
      <c r="HO70" s="151"/>
      <c r="HP70" s="151"/>
      <c r="HQ70" s="151"/>
      <c r="HR70" s="151"/>
      <c r="HS70" s="151"/>
      <c r="HT70" s="151"/>
      <c r="HU70" s="151"/>
      <c r="HV70" s="151"/>
      <c r="HW70" s="151"/>
      <c r="HX70" s="151"/>
      <c r="HY70" s="151"/>
      <c r="HZ70" s="151"/>
      <c r="IA70" s="151"/>
      <c r="IB70" s="151"/>
      <c r="IC70" s="151"/>
      <c r="ID70" s="151"/>
      <c r="IE70" s="151"/>
      <c r="IF70" s="151"/>
      <c r="IG70" s="151"/>
      <c r="IH70" s="151"/>
      <c r="II70" s="151"/>
      <c r="IJ70" s="151"/>
      <c r="IK70" s="151"/>
      <c r="IL70" s="151"/>
      <c r="IM70" s="151"/>
      <c r="IN70" s="151"/>
      <c r="IO70" s="151"/>
      <c r="IP70" s="151"/>
      <c r="IQ70" s="151"/>
      <c r="IR70" s="151"/>
      <c r="IS70" s="151"/>
      <c r="IT70" s="151"/>
      <c r="IU70" s="152"/>
    </row>
    <row r="71" s="141" customFormat="1" ht="15.2" customHeight="1">
      <c r="B71" t="s" s="153">
        <f>IF(INDEX(C71:AH71,1,'Tarifas Eléctricas'!$E$38)=0," ",INDEX(C71:AH71,1,'Tarifas Eléctricas'!$E$38))</f>
        <v>570</v>
      </c>
      <c r="C71" s="157"/>
      <c r="D71" s="157"/>
      <c r="E71" s="157"/>
      <c r="F71" s="157"/>
      <c r="G71" s="157"/>
      <c r="H71" s="157"/>
      <c r="I71" t="s" s="154">
        <v>1455</v>
      </c>
      <c r="J71" s="157"/>
      <c r="K71" s="157"/>
      <c r="L71" s="157"/>
      <c r="M71" s="157"/>
      <c r="N71" t="s" s="154">
        <v>1456</v>
      </c>
      <c r="O71" t="s" s="154">
        <v>1457</v>
      </c>
      <c r="P71" t="s" s="154">
        <v>1458</v>
      </c>
      <c r="Q71" t="s" s="154">
        <v>1459</v>
      </c>
      <c r="R71" t="s" s="154">
        <v>1460</v>
      </c>
      <c r="S71" s="157"/>
      <c r="T71" s="157"/>
      <c r="U71" s="157"/>
      <c r="V71" t="s" s="154">
        <v>1461</v>
      </c>
      <c r="W71" t="s" s="154">
        <v>1462</v>
      </c>
      <c r="X71" s="157"/>
      <c r="Y71" s="157"/>
      <c r="Z71" s="157"/>
      <c r="AA71" s="157"/>
      <c r="AB71" t="s" s="154">
        <v>1463</v>
      </c>
      <c r="AC71" s="157"/>
      <c r="AD71" s="157"/>
      <c r="AE71" s="157"/>
      <c r="AF71" t="s" s="154">
        <v>1464</v>
      </c>
      <c r="AG71" t="s" s="154">
        <v>1465</v>
      </c>
      <c r="AH71" s="157"/>
      <c r="AJ71" t="s" s="161">
        <f>AJ33</f>
        <v>1466</v>
      </c>
      <c r="AK71" t="s" s="150">
        <v>1009</v>
      </c>
      <c r="AL71" t="s" s="150">
        <v>1009</v>
      </c>
      <c r="AM71" t="s" s="150">
        <v>1009</v>
      </c>
      <c r="AN71" t="s" s="150">
        <v>1009</v>
      </c>
      <c r="AO71" t="s" s="150">
        <v>1009</v>
      </c>
      <c r="AP71" t="s" s="150">
        <v>1009</v>
      </c>
      <c r="AQ71" t="s" s="150">
        <v>1090</v>
      </c>
      <c r="AR71" t="s" s="150">
        <v>1009</v>
      </c>
      <c r="AS71" t="s" s="150">
        <v>1091</v>
      </c>
      <c r="AT71" t="s" s="150">
        <v>1009</v>
      </c>
      <c r="AU71" t="s" s="150">
        <v>1009</v>
      </c>
      <c r="AV71" t="s" s="150">
        <v>1009</v>
      </c>
      <c r="AW71" t="s" s="150">
        <v>1009</v>
      </c>
      <c r="AX71" t="s" s="150">
        <v>1091</v>
      </c>
      <c r="AY71" t="s" s="150">
        <v>1009</v>
      </c>
      <c r="AZ71" t="s" s="150">
        <v>1009</v>
      </c>
      <c r="BA71" t="s" s="150">
        <v>1009</v>
      </c>
      <c r="BB71" t="s" s="150">
        <v>1009</v>
      </c>
      <c r="BC71" t="s" s="150">
        <v>1009</v>
      </c>
      <c r="BD71" t="s" s="150">
        <v>1091</v>
      </c>
      <c r="BE71" t="s" s="150">
        <v>1091</v>
      </c>
      <c r="BF71" t="s" s="150">
        <v>1091</v>
      </c>
      <c r="BG71" t="s" s="150">
        <v>1009</v>
      </c>
      <c r="BH71" t="s" s="150">
        <v>1009</v>
      </c>
      <c r="BI71" t="s" s="150">
        <v>1009</v>
      </c>
      <c r="BJ71" t="s" s="150">
        <v>1091</v>
      </c>
      <c r="BK71" t="s" s="150">
        <v>1091</v>
      </c>
      <c r="BL71" t="s" s="150">
        <v>1009</v>
      </c>
      <c r="BM71" t="s" s="150">
        <v>1009</v>
      </c>
      <c r="BN71" t="s" s="150">
        <v>1009</v>
      </c>
      <c r="BO71" t="s" s="150">
        <v>1009</v>
      </c>
      <c r="BP71" t="s" s="150">
        <v>1009</v>
      </c>
      <c r="BQ71" t="s" s="150">
        <v>1009</v>
      </c>
      <c r="BR71" t="s" s="150">
        <v>1009</v>
      </c>
      <c r="BS71" t="s" s="150">
        <v>1009</v>
      </c>
      <c r="BT71" t="s" s="150">
        <v>1009</v>
      </c>
      <c r="BU71" t="s" s="150">
        <v>1009</v>
      </c>
      <c r="BV71" t="s" s="150">
        <v>1009</v>
      </c>
      <c r="BW71" t="s" s="150">
        <v>1091</v>
      </c>
      <c r="BX71" t="s" s="150">
        <v>1091</v>
      </c>
      <c r="BY71" t="s" s="150">
        <v>1090</v>
      </c>
      <c r="BZ71" t="s" s="150">
        <v>1091</v>
      </c>
      <c r="CA71" t="s" s="150">
        <v>1009</v>
      </c>
      <c r="CB71" t="s" s="150">
        <v>1009</v>
      </c>
      <c r="CC71" t="s" s="150">
        <v>1009</v>
      </c>
      <c r="CD71" t="s" s="150">
        <v>1009</v>
      </c>
      <c r="CE71" t="s" s="150">
        <v>1009</v>
      </c>
      <c r="CF71" t="s" s="150">
        <v>1009</v>
      </c>
      <c r="CG71" t="s" s="150">
        <v>1009</v>
      </c>
      <c r="CH71" t="s" s="150">
        <v>1009</v>
      </c>
      <c r="CI71" t="s" s="150">
        <v>1009</v>
      </c>
      <c r="CJ71" t="s" s="150">
        <v>1009</v>
      </c>
      <c r="CK71" t="s" s="150">
        <v>1009</v>
      </c>
      <c r="CL71" t="s" s="150">
        <v>1009</v>
      </c>
      <c r="CM71" t="s" s="150">
        <v>1009</v>
      </c>
      <c r="CN71" t="s" s="150">
        <v>1009</v>
      </c>
      <c r="CO71" t="s" s="150">
        <v>1009</v>
      </c>
      <c r="CP71" t="s" s="150">
        <v>1009</v>
      </c>
      <c r="CQ71" s="151"/>
      <c r="CR71" s="151"/>
      <c r="CS71" s="151"/>
      <c r="CT71" s="151"/>
      <c r="CU71" s="151"/>
      <c r="CV71" s="151"/>
      <c r="CW71" s="151"/>
      <c r="CX71" s="151"/>
      <c r="CY71" s="151"/>
      <c r="CZ71" s="151"/>
      <c r="DA71" s="151"/>
      <c r="DB71" s="151"/>
      <c r="DC71" s="151"/>
      <c r="DD71" s="151"/>
      <c r="DE71" s="151"/>
      <c r="DF71" s="151"/>
      <c r="DG71" s="151"/>
      <c r="DH71" s="151"/>
      <c r="DI71" s="151"/>
      <c r="DJ71" s="151"/>
      <c r="DK71" s="151"/>
      <c r="DL71" s="151"/>
      <c r="DM71" s="151"/>
      <c r="DN71" s="151"/>
      <c r="DO71" s="151"/>
      <c r="DP71" s="151"/>
      <c r="DQ71" s="151"/>
      <c r="DR71" s="151"/>
      <c r="DS71" s="151"/>
      <c r="DT71" s="151"/>
      <c r="DU71" s="151"/>
      <c r="DV71" s="151"/>
      <c r="DW71" s="151"/>
      <c r="DX71" s="151"/>
      <c r="DY71" s="151"/>
      <c r="DZ71" s="151"/>
      <c r="EA71" s="151"/>
      <c r="EB71" s="151"/>
      <c r="EC71" s="151"/>
      <c r="ED71" s="151"/>
      <c r="EE71" s="151"/>
      <c r="EF71" s="151"/>
      <c r="EG71" s="151"/>
      <c r="EH71" s="151"/>
      <c r="EI71" s="151"/>
      <c r="EJ71" s="151"/>
      <c r="EK71" s="151"/>
      <c r="EL71" s="151"/>
      <c r="EM71" s="151"/>
      <c r="EN71" s="151"/>
      <c r="EO71" s="151"/>
      <c r="EP71" s="151"/>
      <c r="EQ71" s="151"/>
      <c r="ER71" s="151"/>
      <c r="ES71" s="151"/>
      <c r="ET71" s="151"/>
      <c r="EU71" s="151"/>
      <c r="EV71" s="151"/>
      <c r="EW71" s="151"/>
      <c r="EX71" s="151"/>
      <c r="EY71" s="151"/>
      <c r="EZ71" s="151"/>
      <c r="FA71" s="151"/>
      <c r="FB71" s="151"/>
      <c r="FC71" s="151"/>
      <c r="FD71" s="151"/>
      <c r="FE71" s="151"/>
      <c r="FF71" s="151"/>
      <c r="FG71" s="151"/>
      <c r="FH71" s="151"/>
      <c r="FI71" s="151"/>
      <c r="FJ71" s="151"/>
      <c r="FK71" s="151"/>
      <c r="FL71" s="151"/>
      <c r="FM71" s="151"/>
      <c r="FN71" s="151"/>
      <c r="FO71" s="151"/>
      <c r="FP71" s="151"/>
      <c r="FQ71" s="151"/>
      <c r="FR71" s="151"/>
      <c r="FS71" s="151"/>
      <c r="FT71" s="151"/>
      <c r="FU71" s="151"/>
      <c r="FV71" s="151"/>
      <c r="FW71" s="151"/>
      <c r="FX71" s="151"/>
      <c r="FY71" s="151"/>
      <c r="FZ71" s="151"/>
      <c r="GA71" s="151"/>
      <c r="GB71" s="151"/>
      <c r="GC71" s="151"/>
      <c r="GD71" s="151"/>
      <c r="GE71" s="151"/>
      <c r="GF71" s="151"/>
      <c r="GG71" s="151"/>
      <c r="GH71" s="151"/>
      <c r="GI71" s="151"/>
      <c r="GJ71" s="151"/>
      <c r="GK71" s="151"/>
      <c r="GL71" s="151"/>
      <c r="GM71" s="151"/>
      <c r="GN71" s="151"/>
      <c r="GO71" s="151"/>
      <c r="GP71" s="151"/>
      <c r="GQ71" s="151"/>
      <c r="GR71" s="151"/>
      <c r="GS71" s="151"/>
      <c r="GT71" s="151"/>
      <c r="GU71" s="151"/>
      <c r="GV71" s="151"/>
      <c r="GW71" s="151"/>
      <c r="GX71" s="151"/>
      <c r="GY71" s="151"/>
      <c r="GZ71" s="151"/>
      <c r="HA71" s="151"/>
      <c r="HB71" s="151"/>
      <c r="HC71" s="151"/>
      <c r="HD71" s="151"/>
      <c r="HE71" s="151"/>
      <c r="HF71" s="151"/>
      <c r="HG71" s="151"/>
      <c r="HH71" s="151"/>
      <c r="HI71" s="151"/>
      <c r="HJ71" s="151"/>
      <c r="HK71" s="151"/>
      <c r="HL71" s="151"/>
      <c r="HM71" s="151"/>
      <c r="HN71" s="151"/>
      <c r="HO71" s="151"/>
      <c r="HP71" s="151"/>
      <c r="HQ71" s="151"/>
      <c r="HR71" s="151"/>
      <c r="HS71" s="151"/>
      <c r="HT71" s="151"/>
      <c r="HU71" s="151"/>
      <c r="HV71" s="151"/>
      <c r="HW71" s="151"/>
      <c r="HX71" s="151"/>
      <c r="HY71" s="151"/>
      <c r="HZ71" s="151"/>
      <c r="IA71" s="151"/>
      <c r="IB71" s="151"/>
      <c r="IC71" s="151"/>
      <c r="ID71" s="151"/>
      <c r="IE71" s="151"/>
      <c r="IF71" s="151"/>
      <c r="IG71" s="151"/>
      <c r="IH71" s="151"/>
      <c r="II71" s="151"/>
      <c r="IJ71" s="151"/>
      <c r="IK71" s="151"/>
      <c r="IL71" s="151"/>
      <c r="IM71" s="151"/>
      <c r="IN71" s="151"/>
      <c r="IO71" s="151"/>
      <c r="IP71" s="151"/>
      <c r="IQ71" s="151"/>
      <c r="IR71" s="151"/>
      <c r="IS71" s="151"/>
      <c r="IT71" s="151"/>
      <c r="IU71" s="152"/>
    </row>
    <row r="72" s="141" customFormat="1" ht="15.2" customHeight="1">
      <c r="B72" t="s" s="153">
        <f>IF(INDEX(C72:AH72,1,'Tarifas Eléctricas'!$E$38)=0," ",INDEX(C72:AH72,1,'Tarifas Eléctricas'!$E$38))</f>
        <v>570</v>
      </c>
      <c r="C72" s="157"/>
      <c r="D72" s="157"/>
      <c r="E72" s="157"/>
      <c r="F72" s="157"/>
      <c r="G72" s="157"/>
      <c r="H72" s="157"/>
      <c r="I72" t="s" s="154">
        <v>1467</v>
      </c>
      <c r="J72" s="157"/>
      <c r="K72" s="157"/>
      <c r="L72" s="157"/>
      <c r="M72" s="157"/>
      <c r="N72" t="s" s="154">
        <v>1468</v>
      </c>
      <c r="O72" t="s" s="154">
        <v>1469</v>
      </c>
      <c r="P72" t="s" s="154">
        <v>1470</v>
      </c>
      <c r="Q72" t="s" s="154">
        <v>189</v>
      </c>
      <c r="R72" t="s" s="154">
        <v>1471</v>
      </c>
      <c r="S72" s="157"/>
      <c r="T72" s="157"/>
      <c r="U72" s="157"/>
      <c r="V72" t="s" s="154">
        <v>1472</v>
      </c>
      <c r="W72" t="s" s="154">
        <v>1473</v>
      </c>
      <c r="X72" s="157"/>
      <c r="Y72" s="157"/>
      <c r="Z72" s="157"/>
      <c r="AA72" s="157"/>
      <c r="AB72" t="s" s="154">
        <v>1474</v>
      </c>
      <c r="AC72" s="157"/>
      <c r="AD72" s="157"/>
      <c r="AE72" s="157"/>
      <c r="AF72" t="s" s="154">
        <v>1475</v>
      </c>
      <c r="AG72" t="s" s="154">
        <v>1476</v>
      </c>
      <c r="AH72" s="157"/>
      <c r="AK72" t="s" s="178">
        <f t="shared" si="325" ref="AK72:FI72">AK1</f>
        <v>71</v>
      </c>
      <c r="AL72" t="s" s="178">
        <f>AL1</f>
        <v>72</v>
      </c>
      <c r="AM72" t="s" s="178">
        <f>AM1</f>
        <v>73</v>
      </c>
      <c r="AN72" t="s" s="178">
        <f>AN1</f>
        <v>74</v>
      </c>
      <c r="AO72" t="s" s="178">
        <f>AO1</f>
        <v>75</v>
      </c>
      <c r="AP72" t="s" s="178">
        <f>AP1</f>
        <v>76</v>
      </c>
      <c r="AQ72" t="s" s="178">
        <f>AQ1</f>
        <v>77</v>
      </c>
      <c r="AR72" t="s" s="178">
        <f>AR1</f>
        <v>78</v>
      </c>
      <c r="AS72" t="s" s="178">
        <f>AS1</f>
        <v>79</v>
      </c>
      <c r="AT72" t="s" s="178">
        <f>AT1</f>
        <v>80</v>
      </c>
      <c r="AU72" t="s" s="178">
        <f>AU1</f>
        <v>81</v>
      </c>
      <c r="AV72" t="s" s="178">
        <f>AV1</f>
        <v>82</v>
      </c>
      <c r="AW72" t="s" s="178">
        <f>AW1</f>
        <v>83</v>
      </c>
      <c r="AX72" t="s" s="178">
        <f>AX1</f>
        <v>84</v>
      </c>
      <c r="AY72" t="s" s="178">
        <f>AY1</f>
        <v>85</v>
      </c>
      <c r="AZ72" t="s" s="178">
        <f>AZ1</f>
        <v>86</v>
      </c>
      <c r="BA72" t="s" s="178">
        <f>BA1</f>
        <v>87</v>
      </c>
      <c r="BB72" t="s" s="178">
        <f>BB1</f>
        <v>87</v>
      </c>
      <c r="BC72" t="s" s="178">
        <f>BC1</f>
        <v>87</v>
      </c>
      <c r="BD72" t="s" s="178">
        <f>BD1</f>
        <v>87</v>
      </c>
      <c r="BE72" t="s" s="178">
        <f>BE1</f>
        <v>87</v>
      </c>
      <c r="BF72" t="s" s="178">
        <f>BF1</f>
        <v>87</v>
      </c>
      <c r="BG72" t="s" s="178">
        <f>BG1</f>
        <v>87</v>
      </c>
      <c r="BH72" t="s" s="178">
        <f>BH1</f>
        <v>87</v>
      </c>
      <c r="BI72" t="s" s="178">
        <f>BI1</f>
        <v>87</v>
      </c>
      <c r="BJ72" t="s" s="178">
        <f>BJ1</f>
        <v>87</v>
      </c>
      <c r="BK72" t="s" s="178">
        <f>BK1</f>
        <v>87</v>
      </c>
      <c r="BL72" t="s" s="178">
        <f>BL1</f>
        <v>87</v>
      </c>
      <c r="BM72" t="s" s="178">
        <f>BM1</f>
        <v>87</v>
      </c>
      <c r="BN72" t="s" s="178">
        <f>BN1</f>
        <v>87</v>
      </c>
      <c r="BO72" t="s" s="178">
        <f>BO1</f>
        <v>87</v>
      </c>
      <c r="BP72" t="s" s="178">
        <f>BP1</f>
        <v>87</v>
      </c>
      <c r="BQ72" t="s" s="178">
        <f>BQ1</f>
        <v>87</v>
      </c>
      <c r="BR72" t="s" s="178">
        <f>BR1</f>
        <v>87</v>
      </c>
      <c r="BS72" t="s" s="178">
        <f>BS1</f>
        <v>87</v>
      </c>
      <c r="BT72" t="s" s="178">
        <f>BT1</f>
        <v>87</v>
      </c>
      <c r="BU72" t="s" s="178">
        <f>BU1</f>
        <v>87</v>
      </c>
      <c r="BV72" t="s" s="178">
        <f>BV1</f>
        <v>87</v>
      </c>
      <c r="BW72" t="s" s="178">
        <f>BW1</f>
        <v>87</v>
      </c>
      <c r="BX72" t="s" s="178">
        <f>BX1</f>
        <v>87</v>
      </c>
      <c r="BY72" t="s" s="178">
        <f>BY1</f>
        <v>87</v>
      </c>
      <c r="BZ72" t="s" s="178">
        <f>BZ1</f>
        <v>87</v>
      </c>
      <c r="CA72" t="s" s="178">
        <f>CA1</f>
        <v>87</v>
      </c>
      <c r="CB72" t="s" s="178">
        <f>CB1</f>
        <v>87</v>
      </c>
      <c r="CC72" t="s" s="178">
        <f>CC1</f>
        <v>87</v>
      </c>
      <c r="CD72" t="s" s="178">
        <f>CD1</f>
        <v>87</v>
      </c>
      <c r="CE72" t="s" s="178">
        <f>CE1</f>
        <v>87</v>
      </c>
      <c r="CF72" t="s" s="178">
        <f>CF1</f>
        <v>87</v>
      </c>
      <c r="CG72" t="s" s="178">
        <f>CG1</f>
        <v>87</v>
      </c>
      <c r="CH72" t="s" s="178">
        <f>CH1</f>
        <v>87</v>
      </c>
      <c r="CI72" t="s" s="178">
        <f>CI1</f>
        <v>87</v>
      </c>
      <c r="CJ72" t="s" s="178">
        <f>CJ1</f>
        <v>87</v>
      </c>
      <c r="CK72" t="s" s="178">
        <f>CK1</f>
        <v>87</v>
      </c>
      <c r="CL72" t="s" s="178">
        <f>CL1</f>
        <v>87</v>
      </c>
      <c r="CM72" t="s" s="178">
        <f>CM1</f>
        <v>87</v>
      </c>
      <c r="CN72" t="s" s="178">
        <f>CN1</f>
        <v>87</v>
      </c>
      <c r="CO72" t="s" s="178">
        <f>CO1</f>
        <v>87</v>
      </c>
      <c r="CP72" t="s" s="178">
        <f>CP1</f>
        <v>87</v>
      </c>
      <c r="CQ72" t="s" s="178">
        <f>CQ1</f>
        <v>87</v>
      </c>
      <c r="CR72" t="s" s="178">
        <f>CR1</f>
        <v>87</v>
      </c>
      <c r="CS72" t="s" s="178">
        <f>CS1</f>
        <v>87</v>
      </c>
      <c r="CT72" t="s" s="178">
        <f>CT1</f>
        <v>87</v>
      </c>
      <c r="CU72" t="s" s="178">
        <f>CU1</f>
        <v>87</v>
      </c>
      <c r="CV72" t="s" s="178">
        <f>CV1</f>
        <v>87</v>
      </c>
      <c r="CW72" t="s" s="178">
        <f>CW1</f>
        <v>87</v>
      </c>
      <c r="CX72" t="s" s="178">
        <f>CX1</f>
        <v>87</v>
      </c>
      <c r="CY72" t="s" s="178">
        <f>CY1</f>
        <v>87</v>
      </c>
      <c r="CZ72" t="s" s="178">
        <f>CZ1</f>
        <v>87</v>
      </c>
      <c r="DA72" t="s" s="178">
        <f>DA1</f>
        <v>87</v>
      </c>
      <c r="DB72" t="s" s="178">
        <f>DB1</f>
        <v>87</v>
      </c>
      <c r="DC72" t="s" s="178">
        <f>DC1</f>
        <v>87</v>
      </c>
      <c r="DD72" t="s" s="178">
        <f>DD1</f>
        <v>87</v>
      </c>
      <c r="DE72" t="s" s="178">
        <f>DE1</f>
        <v>87</v>
      </c>
      <c r="DF72" t="s" s="178">
        <f>DF1</f>
        <v>87</v>
      </c>
      <c r="DG72" t="s" s="178">
        <f>DG1</f>
        <v>87</v>
      </c>
      <c r="DH72" t="s" s="178">
        <f>DH1</f>
        <v>87</v>
      </c>
      <c r="DI72" t="s" s="178">
        <f>DI1</f>
        <v>87</v>
      </c>
      <c r="DJ72" t="s" s="178">
        <f>DJ1</f>
        <v>87</v>
      </c>
      <c r="DK72" t="s" s="178">
        <f>DK1</f>
        <v>87</v>
      </c>
      <c r="DL72" t="s" s="178">
        <f>DL1</f>
        <v>87</v>
      </c>
      <c r="DM72" t="s" s="178">
        <f>DM1</f>
        <v>87</v>
      </c>
      <c r="DN72" t="s" s="178">
        <f>DN1</f>
        <v>87</v>
      </c>
      <c r="DO72" t="s" s="178">
        <f>DO1</f>
        <v>87</v>
      </c>
      <c r="DP72" t="s" s="178">
        <f>DP1</f>
        <v>87</v>
      </c>
      <c r="DQ72" t="s" s="178">
        <f>DQ1</f>
        <v>87</v>
      </c>
      <c r="DR72" t="s" s="178">
        <f>DR1</f>
        <v>87</v>
      </c>
      <c r="DS72" t="s" s="178">
        <f>DS1</f>
        <v>87</v>
      </c>
      <c r="DT72" t="s" s="178">
        <f>DT1</f>
        <v>87</v>
      </c>
      <c r="DU72" t="s" s="178">
        <f>DU1</f>
        <v>87</v>
      </c>
      <c r="DV72" t="s" s="178">
        <f>DV1</f>
        <v>87</v>
      </c>
      <c r="DW72" t="s" s="178">
        <f>DW1</f>
        <v>87</v>
      </c>
      <c r="DX72" t="s" s="178">
        <f>DX1</f>
        <v>87</v>
      </c>
      <c r="DY72" t="s" s="178">
        <f>DY1</f>
        <v>87</v>
      </c>
      <c r="DZ72" t="s" s="178">
        <f>DZ1</f>
        <v>87</v>
      </c>
      <c r="EA72" t="s" s="178">
        <f>EA1</f>
        <v>87</v>
      </c>
      <c r="EB72" t="s" s="178">
        <f>EB1</f>
        <v>87</v>
      </c>
      <c r="EC72" t="s" s="178">
        <f>EC1</f>
        <v>87</v>
      </c>
      <c r="ED72" t="s" s="178">
        <f>ED1</f>
        <v>87</v>
      </c>
      <c r="EE72" t="s" s="178">
        <f>EE1</f>
        <v>87</v>
      </c>
      <c r="EF72" t="s" s="178">
        <f>EF1</f>
        <v>87</v>
      </c>
      <c r="EG72" t="s" s="178">
        <f>EG1</f>
        <v>87</v>
      </c>
      <c r="EH72" t="s" s="178">
        <f>EH1</f>
        <v>87</v>
      </c>
      <c r="EI72" t="s" s="178">
        <f>EI1</f>
        <v>87</v>
      </c>
      <c r="EJ72" t="s" s="178">
        <f>EJ1</f>
        <v>87</v>
      </c>
      <c r="EK72" t="s" s="178">
        <f>EK1</f>
        <v>87</v>
      </c>
      <c r="EL72" t="s" s="178">
        <f>EL1</f>
        <v>87</v>
      </c>
      <c r="EM72" t="s" s="178">
        <f>EM1</f>
        <v>87</v>
      </c>
      <c r="EN72" t="s" s="178">
        <f>EN1</f>
        <v>87</v>
      </c>
      <c r="EO72" t="s" s="178">
        <f>EO1</f>
        <v>87</v>
      </c>
      <c r="EP72" t="s" s="178">
        <f>EP1</f>
        <v>87</v>
      </c>
      <c r="EQ72" t="s" s="178">
        <f>EQ1</f>
        <v>87</v>
      </c>
      <c r="ER72" t="s" s="178">
        <f>ER1</f>
        <v>87</v>
      </c>
      <c r="ES72" t="s" s="178">
        <f>ES1</f>
        <v>87</v>
      </c>
      <c r="ET72" t="s" s="178">
        <f>ET1</f>
        <v>87</v>
      </c>
      <c r="EU72" t="s" s="178">
        <f>EU1</f>
        <v>87</v>
      </c>
      <c r="EV72" t="s" s="178">
        <f>EV1</f>
        <v>87</v>
      </c>
      <c r="EW72" t="s" s="178">
        <f>EW1</f>
        <v>87</v>
      </c>
      <c r="EX72" t="s" s="178">
        <f>EX1</f>
        <v>87</v>
      </c>
      <c r="EY72" t="s" s="178">
        <f>EY1</f>
        <v>87</v>
      </c>
      <c r="EZ72" t="s" s="178">
        <f>EZ1</f>
        <v>87</v>
      </c>
      <c r="FA72" t="s" s="178">
        <f>FA1</f>
        <v>87</v>
      </c>
      <c r="FB72" t="s" s="178">
        <f>FB1</f>
        <v>87</v>
      </c>
      <c r="FC72" t="s" s="178">
        <f>FC1</f>
        <v>87</v>
      </c>
      <c r="FD72" t="s" s="178">
        <f>FD1</f>
        <v>87</v>
      </c>
      <c r="FE72" t="s" s="178">
        <f>FE1</f>
        <v>87</v>
      </c>
      <c r="FF72" t="s" s="178">
        <f>FF1</f>
        <v>87</v>
      </c>
      <c r="FG72" t="s" s="178">
        <f>FG1</f>
        <v>87</v>
      </c>
      <c r="FH72" t="s" s="178">
        <f>FH1</f>
        <v>87</v>
      </c>
      <c r="FI72" t="s" s="178">
        <f t="shared" si="325"/>
        <v>87</v>
      </c>
      <c r="FJ72" t="s" s="178">
        <f>FJ1</f>
        <v>87</v>
      </c>
      <c r="FK72" t="s" s="178">
        <f>FK1</f>
        <v>87</v>
      </c>
      <c r="FL72" t="s" s="178">
        <f>FL1</f>
        <v>87</v>
      </c>
      <c r="FM72" t="s" s="178">
        <f>FM1</f>
        <v>87</v>
      </c>
      <c r="FN72" t="s" s="178">
        <f>FN1</f>
        <v>87</v>
      </c>
      <c r="FO72" t="s" s="178">
        <f>FO1</f>
        <v>87</v>
      </c>
      <c r="FP72" t="s" s="178">
        <f>FP1</f>
        <v>87</v>
      </c>
      <c r="FQ72" t="s" s="178">
        <f>FQ1</f>
        <v>87</v>
      </c>
      <c r="FR72" t="s" s="178">
        <f>FR1</f>
        <v>87</v>
      </c>
      <c r="FS72" t="s" s="178">
        <f>FS1</f>
        <v>87</v>
      </c>
      <c r="FT72" t="s" s="178">
        <f>FT1</f>
        <v>87</v>
      </c>
      <c r="FU72" t="s" s="178">
        <f>FU1</f>
        <v>87</v>
      </c>
      <c r="FV72" t="s" s="178">
        <f>FV1</f>
        <v>87</v>
      </c>
      <c r="FW72" t="s" s="178">
        <f>FW1</f>
        <v>87</v>
      </c>
      <c r="FX72" t="s" s="178">
        <f>FX1</f>
        <v>87</v>
      </c>
      <c r="FY72" t="s" s="178">
        <f>FY1</f>
        <v>87</v>
      </c>
      <c r="FZ72" t="s" s="178">
        <f>FZ1</f>
        <v>87</v>
      </c>
      <c r="GA72" t="s" s="178">
        <f>GA1</f>
        <v>87</v>
      </c>
      <c r="GB72" t="s" s="178">
        <f>GB1</f>
        <v>87</v>
      </c>
      <c r="GC72" t="s" s="178">
        <f>GC1</f>
        <v>87</v>
      </c>
      <c r="GD72" t="s" s="178">
        <f>GD1</f>
        <v>87</v>
      </c>
      <c r="GE72" t="s" s="178">
        <f>GE1</f>
        <v>87</v>
      </c>
      <c r="GF72" t="s" s="178">
        <f>GF1</f>
        <v>87</v>
      </c>
      <c r="GG72" t="s" s="178">
        <f>GG1</f>
        <v>87</v>
      </c>
      <c r="GH72" t="s" s="178">
        <f>GH1</f>
        <v>87</v>
      </c>
      <c r="GI72" t="s" s="178">
        <f>GI1</f>
        <v>87</v>
      </c>
      <c r="GJ72" t="s" s="178">
        <f>GJ1</f>
        <v>87</v>
      </c>
      <c r="GK72" t="s" s="178">
        <f>GK1</f>
        <v>87</v>
      </c>
      <c r="GL72" t="s" s="178">
        <f>GL1</f>
        <v>87</v>
      </c>
      <c r="GM72" t="s" s="178">
        <f>GM1</f>
        <v>87</v>
      </c>
      <c r="GN72" t="s" s="178">
        <f>GN1</f>
        <v>87</v>
      </c>
      <c r="GO72" t="s" s="178">
        <f>GO1</f>
        <v>87</v>
      </c>
      <c r="GP72" t="s" s="178">
        <f>GP1</f>
        <v>87</v>
      </c>
      <c r="GQ72" t="s" s="178">
        <f>GQ1</f>
        <v>87</v>
      </c>
      <c r="GR72" t="s" s="178">
        <f>GR1</f>
        <v>87</v>
      </c>
      <c r="GS72" t="s" s="178">
        <f>GS1</f>
        <v>87</v>
      </c>
      <c r="GT72" t="s" s="178">
        <f>GT1</f>
        <v>87</v>
      </c>
      <c r="GU72" t="s" s="178">
        <f>GU1</f>
        <v>87</v>
      </c>
      <c r="GV72" t="s" s="178">
        <f>GV1</f>
        <v>87</v>
      </c>
      <c r="GW72" t="s" s="178">
        <f>GW1</f>
        <v>87</v>
      </c>
      <c r="GX72" t="s" s="178">
        <f>GX1</f>
        <v>87</v>
      </c>
      <c r="GY72" t="s" s="178">
        <f>GY1</f>
        <v>87</v>
      </c>
      <c r="GZ72" t="s" s="178">
        <f>GZ1</f>
        <v>87</v>
      </c>
      <c r="HA72" t="s" s="178">
        <f>HA1</f>
        <v>87</v>
      </c>
      <c r="HB72" t="s" s="178">
        <f>HB1</f>
        <v>87</v>
      </c>
      <c r="HC72" t="s" s="178">
        <f>HC1</f>
        <v>87</v>
      </c>
      <c r="HD72" t="s" s="178">
        <f>HD1</f>
        <v>87</v>
      </c>
      <c r="HE72" t="s" s="178">
        <f>HE1</f>
        <v>87</v>
      </c>
      <c r="HF72" t="s" s="178">
        <f>HF1</f>
        <v>87</v>
      </c>
      <c r="HG72" t="s" s="178">
        <f>HG1</f>
        <v>87</v>
      </c>
      <c r="HH72" t="s" s="178">
        <f>HH1</f>
        <v>87</v>
      </c>
      <c r="HI72" t="s" s="178">
        <f>HI1</f>
        <v>87</v>
      </c>
      <c r="HJ72" t="s" s="178">
        <f>HJ1</f>
        <v>87</v>
      </c>
      <c r="HK72" t="s" s="178">
        <f>HK1</f>
        <v>87</v>
      </c>
      <c r="HL72" t="s" s="178">
        <f>HL1</f>
        <v>87</v>
      </c>
      <c r="HM72" t="s" s="178">
        <f>HM1</f>
        <v>87</v>
      </c>
      <c r="HN72" t="s" s="178">
        <f>HN1</f>
        <v>87</v>
      </c>
      <c r="HO72" t="s" s="178">
        <f>HO1</f>
        <v>87</v>
      </c>
      <c r="HP72" t="s" s="178">
        <f>HP1</f>
        <v>87</v>
      </c>
      <c r="HQ72" t="s" s="178">
        <f>HQ1</f>
        <v>87</v>
      </c>
      <c r="HR72" t="s" s="178">
        <f>HR1</f>
        <v>87</v>
      </c>
      <c r="HS72" t="s" s="178">
        <f>HS1</f>
        <v>87</v>
      </c>
      <c r="HT72" t="s" s="178">
        <f>HT1</f>
        <v>87</v>
      </c>
      <c r="HU72" t="s" s="178">
        <f>HU1</f>
        <v>87</v>
      </c>
      <c r="HV72" t="s" s="178">
        <f>HV1</f>
        <v>87</v>
      </c>
      <c r="HW72" t="s" s="178">
        <f>HW1</f>
        <v>87</v>
      </c>
      <c r="HX72" t="s" s="178">
        <f>HX1</f>
        <v>87</v>
      </c>
      <c r="HY72" t="s" s="178">
        <f>HY1</f>
        <v>87</v>
      </c>
      <c r="HZ72" t="s" s="178">
        <f>HZ1</f>
        <v>87</v>
      </c>
      <c r="IA72" t="s" s="178">
        <f>IA1</f>
        <v>87</v>
      </c>
      <c r="IB72" t="s" s="178">
        <f>IB1</f>
        <v>87</v>
      </c>
      <c r="IC72" t="s" s="178">
        <f>IC1</f>
        <v>87</v>
      </c>
      <c r="ID72" t="s" s="178">
        <f>ID1</f>
        <v>87</v>
      </c>
      <c r="IE72" t="s" s="178">
        <f>IE1</f>
        <v>87</v>
      </c>
      <c r="IF72" t="s" s="178">
        <f>IF1</f>
        <v>87</v>
      </c>
      <c r="IG72" t="s" s="178">
        <f>IG1</f>
        <v>87</v>
      </c>
      <c r="IH72" t="s" s="178">
        <f>IH1</f>
        <v>87</v>
      </c>
      <c r="II72" t="s" s="178">
        <f>II1</f>
        <v>87</v>
      </c>
      <c r="IJ72" t="s" s="178">
        <f>IJ1</f>
        <v>87</v>
      </c>
      <c r="IK72" t="s" s="178">
        <f>IK1</f>
        <v>87</v>
      </c>
      <c r="IL72" t="s" s="178">
        <f>IL1</f>
        <v>87</v>
      </c>
      <c r="IM72" t="s" s="178">
        <f>IM1</f>
        <v>87</v>
      </c>
      <c r="IN72" t="s" s="178">
        <f>IN1</f>
        <v>87</v>
      </c>
      <c r="IO72" t="s" s="178">
        <f>IO1</f>
        <v>87</v>
      </c>
      <c r="IP72" t="s" s="178">
        <f>IP1</f>
        <v>87</v>
      </c>
      <c r="IQ72" t="s" s="178">
        <f>IQ1</f>
        <v>87</v>
      </c>
      <c r="IR72" t="s" s="178">
        <f>IR1</f>
        <v>87</v>
      </c>
      <c r="IS72" t="s" s="178">
        <f>IS1</f>
        <v>87</v>
      </c>
      <c r="IT72" t="s" s="178">
        <f>IT1</f>
        <v>87</v>
      </c>
      <c r="IU72" t="s" s="179">
        <f>IU1</f>
        <v>87</v>
      </c>
    </row>
    <row r="73" s="141" customFormat="1" ht="15.2" customHeight="1">
      <c r="B73" t="s" s="153">
        <f>IF(INDEX(C73:AH73,1,'Tarifas Eléctricas'!$E$38)=0," ",INDEX(C73:AH73,1,'Tarifas Eléctricas'!$E$38))</f>
        <v>570</v>
      </c>
      <c r="C73" s="157"/>
      <c r="D73" s="157"/>
      <c r="E73" s="157"/>
      <c r="F73" s="157"/>
      <c r="G73" s="157"/>
      <c r="H73" s="157"/>
      <c r="I73" t="s" s="154">
        <v>1477</v>
      </c>
      <c r="J73" s="157"/>
      <c r="K73" s="157"/>
      <c r="L73" s="157"/>
      <c r="M73" s="157"/>
      <c r="N73" t="s" s="154">
        <v>1478</v>
      </c>
      <c r="O73" t="s" s="154">
        <v>1479</v>
      </c>
      <c r="P73" t="s" s="154">
        <v>1480</v>
      </c>
      <c r="Q73" t="s" s="154">
        <v>1481</v>
      </c>
      <c r="R73" t="s" s="154">
        <v>1482</v>
      </c>
      <c r="S73" s="157"/>
      <c r="T73" s="157"/>
      <c r="U73" s="157"/>
      <c r="V73" t="s" s="154">
        <v>1483</v>
      </c>
      <c r="W73" t="s" s="154">
        <v>1484</v>
      </c>
      <c r="X73" s="157"/>
      <c r="Y73" s="157"/>
      <c r="Z73" s="157"/>
      <c r="AA73" s="157"/>
      <c r="AB73" t="s" s="154">
        <v>245</v>
      </c>
      <c r="AC73" s="157"/>
      <c r="AD73" s="157"/>
      <c r="AE73" s="157"/>
      <c r="AF73" t="s" s="154">
        <v>1485</v>
      </c>
      <c r="AG73" t="s" s="154">
        <v>1486</v>
      </c>
      <c r="AH73" s="157"/>
    </row>
    <row r="74" s="141" customFormat="1" ht="15.2" customHeight="1">
      <c r="B74" t="s" s="153">
        <f>IF(INDEX(C74:AH74,1,'Tarifas Eléctricas'!$E$38)=0," ",INDEX(C74:AH74,1,'Tarifas Eléctricas'!$E$38))</f>
        <v>570</v>
      </c>
      <c r="C74" s="157"/>
      <c r="D74" s="157"/>
      <c r="E74" s="157"/>
      <c r="F74" s="157"/>
      <c r="G74" s="157"/>
      <c r="H74" s="157"/>
      <c r="I74" t="s" s="154">
        <v>1487</v>
      </c>
      <c r="J74" s="157"/>
      <c r="K74" s="157"/>
      <c r="L74" s="157"/>
      <c r="M74" s="157"/>
      <c r="N74" t="s" s="154">
        <v>1488</v>
      </c>
      <c r="O74" t="s" s="154">
        <v>1489</v>
      </c>
      <c r="P74" t="s" s="154">
        <v>1490</v>
      </c>
      <c r="Q74" t="s" s="154">
        <v>710</v>
      </c>
      <c r="R74" t="s" s="154">
        <v>1491</v>
      </c>
      <c r="S74" s="157"/>
      <c r="T74" s="157"/>
      <c r="U74" s="157"/>
      <c r="V74" t="s" s="154">
        <v>1492</v>
      </c>
      <c r="W74" t="s" s="154">
        <v>781</v>
      </c>
      <c r="X74" s="157"/>
      <c r="Y74" s="157"/>
      <c r="Z74" s="157"/>
      <c r="AA74" s="157"/>
      <c r="AB74" t="s" s="154">
        <v>1493</v>
      </c>
      <c r="AC74" s="157"/>
      <c r="AD74" s="157"/>
      <c r="AE74" s="157"/>
      <c r="AF74" t="s" s="154">
        <v>1494</v>
      </c>
      <c r="AG74" t="s" s="154">
        <v>1495</v>
      </c>
      <c r="AH74" s="157"/>
    </row>
    <row r="75" s="141" customFormat="1" ht="15.2" customHeight="1">
      <c r="B75" t="s" s="153">
        <f>IF(INDEX(C75:AH75,1,'Tarifas Eléctricas'!$E$38)=0," ",INDEX(C75:AH75,1,'Tarifas Eléctricas'!$E$38))</f>
        <v>570</v>
      </c>
      <c r="C75" s="157"/>
      <c r="D75" s="157"/>
      <c r="E75" s="157"/>
      <c r="F75" s="157"/>
      <c r="G75" s="157"/>
      <c r="H75" s="157"/>
      <c r="I75" t="s" s="154">
        <v>710</v>
      </c>
      <c r="J75" s="157"/>
      <c r="K75" s="157"/>
      <c r="L75" s="157"/>
      <c r="M75" s="157"/>
      <c r="N75" t="s" s="154">
        <v>1496</v>
      </c>
      <c r="O75" t="s" s="154">
        <v>1497</v>
      </c>
      <c r="P75" t="s" s="154">
        <v>1498</v>
      </c>
      <c r="Q75" t="s" s="154">
        <v>1499</v>
      </c>
      <c r="R75" t="s" s="154">
        <v>1500</v>
      </c>
      <c r="S75" s="157"/>
      <c r="T75" s="157"/>
      <c r="U75" s="157"/>
      <c r="V75" t="s" s="154">
        <v>1501</v>
      </c>
      <c r="W75" t="s" s="154">
        <v>1502</v>
      </c>
      <c r="X75" s="157"/>
      <c r="Y75" s="157"/>
      <c r="Z75" s="157"/>
      <c r="AA75" s="157"/>
      <c r="AB75" s="157"/>
      <c r="AC75" s="157"/>
      <c r="AD75" s="157"/>
      <c r="AE75" s="157"/>
      <c r="AF75" t="s" s="154">
        <v>1503</v>
      </c>
      <c r="AG75" t="s" s="154">
        <v>1504</v>
      </c>
      <c r="AH75" s="157"/>
      <c r="AI75" t="s" s="180">
        <v>952</v>
      </c>
      <c r="AJ75" t="s" s="181">
        <f>AJ40</f>
        <v>1008</v>
      </c>
      <c r="AK75" t="s" s="182">
        <f t="shared" si="548" ref="AK75:FI75">IF(AK2="","",IF(AK2="Tarifa 1","No aplica",$AI$75))</f>
        <v>952</v>
      </c>
      <c r="AL75" t="s" s="182">
        <f>IF(AL2="","",IF(AL2="Tarifa 1","No aplica",$AI$75))</f>
        <v>952</v>
      </c>
      <c r="AM75" t="s" s="182">
        <f>IF(AM2="","",IF(AM2="Tarifa 1","No aplica",$AI$75))</f>
        <v>952</v>
      </c>
      <c r="AN75" t="s" s="182">
        <f>IF(AN2="","",IF(AN2="Tarifa 1","No aplica",$AI$75))</f>
        <v>952</v>
      </c>
      <c r="AO75" t="s" s="182">
        <f>IF(AO2="","",IF(AO2="Tarifa 1","No aplica",$AI$75))</f>
        <v>952</v>
      </c>
      <c r="AP75" t="s" s="182">
        <f>IF(AP2="","",IF(AP2="Tarifa 1","No aplica",$AI$75))</f>
        <v>952</v>
      </c>
      <c r="AQ75" t="s" s="182">
        <f>IF(AQ2="","",IF(AQ2="Tarifa 1","No aplica",$AI$75))</f>
        <v>952</v>
      </c>
      <c r="AR75" t="s" s="182">
        <f>IF(AR2="","",IF(AR2="Tarifa 1","No aplica",$AI$75))</f>
        <v>952</v>
      </c>
      <c r="AS75" t="s" s="182">
        <f>IF(AS2="","",IF(AS2="Tarifa 1","No aplica",$AI$75))</f>
        <v>952</v>
      </c>
      <c r="AT75" t="s" s="182">
        <f>IF(AT2="","",IF(AT2="Tarifa 1","No aplica",$AI$75))</f>
        <v>952</v>
      </c>
      <c r="AU75" t="s" s="182">
        <f>IF(AU2="","",IF(AU2="Tarifa 1","No aplica",$AI$75))</f>
        <v>952</v>
      </c>
      <c r="AV75" t="s" s="182">
        <f>IF(AV2="","",IF(AV2="Tarifa 1","No aplica",$AI$75))</f>
      </c>
      <c r="AW75" t="s" s="182">
        <f>IF(AW2="","",IF(AW2="Tarifa 1","No aplica",$AI$75))</f>
      </c>
      <c r="AX75" t="s" s="182">
        <f>IF(AX2="","",IF(AX2="Tarifa 1","No aplica",$AI$75))</f>
      </c>
      <c r="AY75" t="s" s="182">
        <f>IF(AY2="","",IF(AY2="Tarifa 1","No aplica",$AI$75))</f>
      </c>
      <c r="AZ75" t="s" s="182">
        <f>IF(AZ2="","",IF(AZ2="Tarifa 1","No aplica",$AI$75))</f>
      </c>
      <c r="BA75" t="s" s="182">
        <f>IF(BA2="","",IF(BA2="Tarifa 1","No aplica",$AI$75))</f>
      </c>
      <c r="BB75" t="s" s="182">
        <f>IF(BB2="","",IF(BB2="Tarifa 1","No aplica",$AI$75))</f>
      </c>
      <c r="BC75" t="s" s="182">
        <f>IF(BC2="","",IF(BC2="Tarifa 1","No aplica",$AI$75))</f>
      </c>
      <c r="BD75" t="s" s="182">
        <f>IF(BD2="","",IF(BD2="Tarifa 1","No aplica",$AI$75))</f>
      </c>
      <c r="BE75" t="s" s="182">
        <f>IF(BE2="","",IF(BE2="Tarifa 1","No aplica",$AI$75))</f>
      </c>
      <c r="BF75" t="s" s="182">
        <f>IF(BF2="","",IF(BF2="Tarifa 1","No aplica",$AI$75))</f>
      </c>
      <c r="BG75" t="s" s="182">
        <f>IF(BG2="","",IF(BG2="Tarifa 1","No aplica",$AI$75))</f>
      </c>
      <c r="BH75" t="s" s="182">
        <f>IF(BH2="","",IF(BH2="Tarifa 1","No aplica",$AI$75))</f>
      </c>
      <c r="BI75" t="s" s="182">
        <f>IF(BI2="","",IF(BI2="Tarifa 1","No aplica",$AI$75))</f>
      </c>
      <c r="BJ75" t="s" s="182">
        <f>IF(BJ2="","",IF(BJ2="Tarifa 1","No aplica",$AI$75))</f>
      </c>
      <c r="BK75" t="s" s="182">
        <f>IF(BK2="","",IF(BK2="Tarifa 1","No aplica",$AI$75))</f>
      </c>
      <c r="BL75" t="s" s="182">
        <f>IF(BL2="","",IF(BL2="Tarifa 1","No aplica",$AI$75))</f>
      </c>
      <c r="BM75" t="s" s="182">
        <f>IF(BM2="","",IF(BM2="Tarifa 1","No aplica",$AI$75))</f>
      </c>
      <c r="BN75" t="s" s="182">
        <f>IF(BN2="","",IF(BN2="Tarifa 1","No aplica",$AI$75))</f>
      </c>
      <c r="BO75" t="s" s="182">
        <f>IF(BO2="","",IF(BO2="Tarifa 1","No aplica",$AI$75))</f>
      </c>
      <c r="BP75" t="s" s="182">
        <f>IF(BP2="","",IF(BP2="Tarifa 1","No aplica",$AI$75))</f>
      </c>
      <c r="BQ75" t="s" s="182">
        <f>IF(BQ2="","",IF(BQ2="Tarifa 1","No aplica",$AI$75))</f>
      </c>
      <c r="BR75" t="s" s="182">
        <f>IF(BR2="","",IF(BR2="Tarifa 1","No aplica",$AI$75))</f>
      </c>
      <c r="BS75" t="s" s="182">
        <f>IF(BS2="","",IF(BS2="Tarifa 1","No aplica",$AI$75))</f>
      </c>
      <c r="BT75" t="s" s="182">
        <f>IF(BT2="","",IF(BT2="Tarifa 1","No aplica",$AI$75))</f>
      </c>
      <c r="BU75" t="s" s="182">
        <f>IF(BU2="","",IF(BU2="Tarifa 1","No aplica",$AI$75))</f>
      </c>
      <c r="BV75" t="s" s="182">
        <f>IF(BV2="","",IF(BV2="Tarifa 1","No aplica",$AI$75))</f>
      </c>
      <c r="BW75" t="s" s="182">
        <f>IF(BW2="","",IF(BW2="Tarifa 1","No aplica",$AI$75))</f>
      </c>
      <c r="BX75" t="s" s="182">
        <f>IF(BX2="","",IF(BX2="Tarifa 1","No aplica",$AI$75))</f>
      </c>
      <c r="BY75" t="s" s="182">
        <f>IF(BY2="","",IF(BY2="Tarifa 1","No aplica",$AI$75))</f>
      </c>
      <c r="BZ75" t="s" s="182">
        <f>IF(BZ2="","",IF(BZ2="Tarifa 1","No aplica",$AI$75))</f>
      </c>
      <c r="CA75" t="s" s="182">
        <f>IF(CA2="","",IF(CA2="Tarifa 1","No aplica",$AI$75))</f>
      </c>
      <c r="CB75" t="s" s="182">
        <f>IF(CB2="","",IF(CB2="Tarifa 1","No aplica",$AI$75))</f>
      </c>
      <c r="CC75" t="s" s="182">
        <f>IF(CC2="","",IF(CC2="Tarifa 1","No aplica",$AI$75))</f>
      </c>
      <c r="CD75" t="s" s="182">
        <f>IF(CD2="","",IF(CD2="Tarifa 1","No aplica",$AI$75))</f>
      </c>
      <c r="CE75" t="s" s="182">
        <f>IF(CE2="","",IF(CE2="Tarifa 1","No aplica",$AI$75))</f>
      </c>
      <c r="CF75" t="s" s="182">
        <f>IF(CF2="","",IF(CF2="Tarifa 1","No aplica",$AI$75))</f>
      </c>
      <c r="CG75" t="s" s="182">
        <f>IF(CG2="","",IF(CG2="Tarifa 1","No aplica",$AI$75))</f>
      </c>
      <c r="CH75" t="s" s="182">
        <f>IF(CH2="","",IF(CH2="Tarifa 1","No aplica",$AI$75))</f>
      </c>
      <c r="CI75" t="s" s="182">
        <f>IF(CI2="","",IF(CI2="Tarifa 1","No aplica",$AI$75))</f>
      </c>
      <c r="CJ75" t="s" s="182">
        <f>IF(CJ2="","",IF(CJ2="Tarifa 1","No aplica",$AI$75))</f>
      </c>
      <c r="CK75" t="s" s="182">
        <f>IF(CK2="","",IF(CK2="Tarifa 1","No aplica",$AI$75))</f>
      </c>
      <c r="CL75" t="s" s="182">
        <f>IF(CL2="","",IF(CL2="Tarifa 1","No aplica",$AI$75))</f>
      </c>
      <c r="CM75" t="s" s="182">
        <f>IF(CM2="","",IF(CM2="Tarifa 1","No aplica",$AI$75))</f>
      </c>
      <c r="CN75" t="s" s="182">
        <f>IF(CN2="","",IF(CN2="Tarifa 1","No aplica",$AI$75))</f>
      </c>
      <c r="CO75" t="s" s="182">
        <f>IF(CO2="","",IF(CO2="Tarifa 1","No aplica",$AI$75))</f>
      </c>
      <c r="CP75" t="s" s="182">
        <f>IF(CP2="","",IF(CP2="Tarifa 1","No aplica",$AI$75))</f>
      </c>
      <c r="CQ75" t="s" s="182">
        <f>IF(CQ2="","",IF(CQ2="Tarifa 1","No aplica",$AI$75))</f>
      </c>
      <c r="CR75" t="s" s="182">
        <f>IF(CR2="","",IF(CR2="Tarifa 1","No aplica",$AI$75))</f>
      </c>
      <c r="CS75" t="s" s="182">
        <f>IF(CS2="","",IF(CS2="Tarifa 1","No aplica",$AI$75))</f>
      </c>
      <c r="CT75" t="s" s="182">
        <f>IF(CT2="","",IF(CT2="Tarifa 1","No aplica",$AI$75))</f>
      </c>
      <c r="CU75" t="s" s="182">
        <f>IF(CU2="","",IF(CU2="Tarifa 1","No aplica",$AI$75))</f>
      </c>
      <c r="CV75" t="s" s="182">
        <f>IF(CV2="","",IF(CV2="Tarifa 1","No aplica",$AI$75))</f>
      </c>
      <c r="CW75" t="s" s="182">
        <f>IF(CW2="","",IF(CW2="Tarifa 1","No aplica",$AI$75))</f>
      </c>
      <c r="CX75" t="s" s="182">
        <f>IF(CX2="","",IF(CX2="Tarifa 1","No aplica",$AI$75))</f>
      </c>
      <c r="CY75" t="s" s="182">
        <f>IF(CY2="","",IF(CY2="Tarifa 1","No aplica",$AI$75))</f>
      </c>
      <c r="CZ75" t="s" s="182">
        <f>IF(CZ2="","",IF(CZ2="Tarifa 1","No aplica",$AI$75))</f>
      </c>
      <c r="DA75" t="s" s="182">
        <f>IF(DA2="","",IF(DA2="Tarifa 1","No aplica",$AI$75))</f>
      </c>
      <c r="DB75" t="s" s="182">
        <f>IF(DB2="","",IF(DB2="Tarifa 1","No aplica",$AI$75))</f>
      </c>
      <c r="DC75" t="s" s="182">
        <f>IF(DC2="","",IF(DC2="Tarifa 1","No aplica",$AI$75))</f>
      </c>
      <c r="DD75" t="s" s="182">
        <f>IF(DD2="","",IF(DD2="Tarifa 1","No aplica",$AI$75))</f>
      </c>
      <c r="DE75" t="s" s="182">
        <f>IF(DE2="","",IF(DE2="Tarifa 1","No aplica",$AI$75))</f>
      </c>
      <c r="DF75" t="s" s="182">
        <f>IF(DF2="","",IF(DF2="Tarifa 1","No aplica",$AI$75))</f>
      </c>
      <c r="DG75" t="s" s="182">
        <f>IF(DG2="","",IF(DG2="Tarifa 1","No aplica",$AI$75))</f>
      </c>
      <c r="DH75" t="s" s="182">
        <f>IF(DH2="","",IF(DH2="Tarifa 1","No aplica",$AI$75))</f>
      </c>
      <c r="DI75" t="s" s="182">
        <f>IF(DI2="","",IF(DI2="Tarifa 1","No aplica",$AI$75))</f>
      </c>
      <c r="DJ75" t="s" s="182">
        <f>IF(DJ2="","",IF(DJ2="Tarifa 1","No aplica",$AI$75))</f>
      </c>
      <c r="DK75" t="s" s="182">
        <f>IF(DK2="","",IF(DK2="Tarifa 1","No aplica",$AI$75))</f>
      </c>
      <c r="DL75" t="s" s="182">
        <f>IF(DL2="","",IF(DL2="Tarifa 1","No aplica",$AI$75))</f>
      </c>
      <c r="DM75" t="s" s="182">
        <f>IF(DM2="","",IF(DM2="Tarifa 1","No aplica",$AI$75))</f>
      </c>
      <c r="DN75" t="s" s="182">
        <f>IF(DN2="","",IF(DN2="Tarifa 1","No aplica",$AI$75))</f>
      </c>
      <c r="DO75" t="s" s="182">
        <f>IF(DO2="","",IF(DO2="Tarifa 1","No aplica",$AI$75))</f>
      </c>
      <c r="DP75" t="s" s="182">
        <f>IF(DP2="","",IF(DP2="Tarifa 1","No aplica",$AI$75))</f>
      </c>
      <c r="DQ75" t="s" s="182">
        <f>IF(DQ2="","",IF(DQ2="Tarifa 1","No aplica",$AI$75))</f>
      </c>
      <c r="DR75" t="s" s="182">
        <f>IF(DR2="","",IF(DR2="Tarifa 1","No aplica",$AI$75))</f>
      </c>
      <c r="DS75" t="s" s="182">
        <f>IF(DS2="","",IF(DS2="Tarifa 1","No aplica",$AI$75))</f>
      </c>
      <c r="DT75" t="s" s="182">
        <f>IF(DT2="","",IF(DT2="Tarifa 1","No aplica",$AI$75))</f>
      </c>
      <c r="DU75" t="s" s="182">
        <f>IF(DU2="","",IF(DU2="Tarifa 1","No aplica",$AI$75))</f>
      </c>
      <c r="DV75" t="s" s="182">
        <f>IF(DV2="","",IF(DV2="Tarifa 1","No aplica",$AI$75))</f>
      </c>
      <c r="DW75" t="s" s="182">
        <f>IF(DW2="","",IF(DW2="Tarifa 1","No aplica",$AI$75))</f>
      </c>
      <c r="DX75" t="s" s="182">
        <f>IF(DX2="","",IF(DX2="Tarifa 1","No aplica",$AI$75))</f>
      </c>
      <c r="DY75" t="s" s="182">
        <f>IF(DY2="","",IF(DY2="Tarifa 1","No aplica",$AI$75))</f>
      </c>
      <c r="DZ75" t="s" s="182">
        <f>IF(DZ2="","",IF(DZ2="Tarifa 1","No aplica",$AI$75))</f>
      </c>
      <c r="EA75" t="s" s="182">
        <f>IF(EA2="","",IF(EA2="Tarifa 1","No aplica",$AI$75))</f>
      </c>
      <c r="EB75" t="s" s="182">
        <f>IF(EB2="","",IF(EB2="Tarifa 1","No aplica",$AI$75))</f>
      </c>
      <c r="EC75" t="s" s="182">
        <f>IF(EC2="","",IF(EC2="Tarifa 1","No aplica",$AI$75))</f>
      </c>
      <c r="ED75" t="s" s="182">
        <f>IF(ED2="","",IF(ED2="Tarifa 1","No aplica",$AI$75))</f>
      </c>
      <c r="EE75" t="s" s="182">
        <f>IF(EE2="","",IF(EE2="Tarifa 1","No aplica",$AI$75))</f>
      </c>
      <c r="EF75" t="s" s="182">
        <f>IF(EF2="","",IF(EF2="Tarifa 1","No aplica",$AI$75))</f>
      </c>
      <c r="EG75" t="s" s="182">
        <f>IF(EG2="","",IF(EG2="Tarifa 1","No aplica",$AI$75))</f>
      </c>
      <c r="EH75" t="s" s="182">
        <f>IF(EH2="","",IF(EH2="Tarifa 1","No aplica",$AI$75))</f>
      </c>
      <c r="EI75" t="s" s="182">
        <f>IF(EI2="","",IF(EI2="Tarifa 1","No aplica",$AI$75))</f>
      </c>
      <c r="EJ75" t="s" s="182">
        <f>IF(EJ2="","",IF(EJ2="Tarifa 1","No aplica",$AI$75))</f>
      </c>
      <c r="EK75" t="s" s="182">
        <f>IF(EK2="","",IF(EK2="Tarifa 1","No aplica",$AI$75))</f>
      </c>
      <c r="EL75" t="s" s="182">
        <f>IF(EL2="","",IF(EL2="Tarifa 1","No aplica",$AI$75))</f>
      </c>
      <c r="EM75" t="s" s="182">
        <f>IF(EM2="","",IF(EM2="Tarifa 1","No aplica",$AI$75))</f>
      </c>
      <c r="EN75" t="s" s="182">
        <f>IF(EN2="","",IF(EN2="Tarifa 1","No aplica",$AI$75))</f>
      </c>
      <c r="EO75" t="s" s="182">
        <f>IF(EO2="","",IF(EO2="Tarifa 1","No aplica",$AI$75))</f>
      </c>
      <c r="EP75" t="s" s="182">
        <f>IF(EP2="","",IF(EP2="Tarifa 1","No aplica",$AI$75))</f>
      </c>
      <c r="EQ75" t="s" s="182">
        <f>IF(EQ2="","",IF(EQ2="Tarifa 1","No aplica",$AI$75))</f>
      </c>
      <c r="ER75" t="s" s="182">
        <f>IF(ER2="","",IF(ER2="Tarifa 1","No aplica",$AI$75))</f>
      </c>
      <c r="ES75" t="s" s="182">
        <f>IF(ES2="","",IF(ES2="Tarifa 1","No aplica",$AI$75))</f>
      </c>
      <c r="ET75" t="s" s="182">
        <f>IF(ET2="","",IF(ET2="Tarifa 1","No aplica",$AI$75))</f>
      </c>
      <c r="EU75" t="s" s="182">
        <f>IF(EU2="","",IF(EU2="Tarifa 1","No aplica",$AI$75))</f>
      </c>
      <c r="EV75" t="s" s="182">
        <f>IF(EV2="","",IF(EV2="Tarifa 1","No aplica",$AI$75))</f>
      </c>
      <c r="EW75" t="s" s="182">
        <f>IF(EW2="","",IF(EW2="Tarifa 1","No aplica",$AI$75))</f>
      </c>
      <c r="EX75" t="s" s="182">
        <f>IF(EX2="","",IF(EX2="Tarifa 1","No aplica",$AI$75))</f>
      </c>
      <c r="EY75" t="s" s="182">
        <f>IF(EY2="","",IF(EY2="Tarifa 1","No aplica",$AI$75))</f>
      </c>
      <c r="EZ75" t="s" s="182">
        <f>IF(EZ2="","",IF(EZ2="Tarifa 1","No aplica",$AI$75))</f>
      </c>
      <c r="FA75" t="s" s="182">
        <f>IF(FA2="","",IF(FA2="Tarifa 1","No aplica",$AI$75))</f>
      </c>
      <c r="FB75" t="s" s="182">
        <f>IF(FB2="","",IF(FB2="Tarifa 1","No aplica",$AI$75))</f>
      </c>
      <c r="FC75" t="s" s="182">
        <f>IF(FC2="","",IF(FC2="Tarifa 1","No aplica",$AI$75))</f>
      </c>
      <c r="FD75" t="s" s="182">
        <f>IF(FD2="","",IF(FD2="Tarifa 1","No aplica",$AI$75))</f>
      </c>
      <c r="FE75" t="s" s="182">
        <f>IF(FE2="","",IF(FE2="Tarifa 1","No aplica",$AI$75))</f>
      </c>
      <c r="FF75" t="s" s="182">
        <f>IF(FF2="","",IF(FF2="Tarifa 1","No aplica",$AI$75))</f>
      </c>
      <c r="FG75" t="s" s="182">
        <f>IF(FG2="","",IF(FG2="Tarifa 1","No aplica",$AI$75))</f>
      </c>
      <c r="FH75" t="s" s="182">
        <f>IF(FH2="","",IF(FH2="Tarifa 1","No aplica",$AI$75))</f>
      </c>
      <c r="FI75" t="s" s="182">
        <f t="shared" si="548"/>
      </c>
      <c r="FJ75" t="s" s="182">
        <f>IF(FJ2="","",IF(FJ2="Tarifa 1","No aplica",$AI$75))</f>
      </c>
      <c r="FK75" t="s" s="182">
        <f>IF(FK2="","",IF(FK2="Tarifa 1","No aplica",$AI$75))</f>
      </c>
      <c r="FL75" t="s" s="182">
        <f>IF(FL2="","",IF(FL2="Tarifa 1","No aplica",$AI$75))</f>
      </c>
      <c r="FM75" t="s" s="182">
        <f>IF(FM2="","",IF(FM2="Tarifa 1","No aplica",$AI$75))</f>
      </c>
      <c r="FN75" t="s" s="182">
        <f>IF(FN2="","",IF(FN2="Tarifa 1","No aplica",$AI$75))</f>
      </c>
      <c r="FO75" t="s" s="182">
        <f>IF(FO2="","",IF(FO2="Tarifa 1","No aplica",$AI$75))</f>
      </c>
      <c r="FP75" t="s" s="182">
        <f>IF(FP2="","",IF(FP2="Tarifa 1","No aplica",$AI$75))</f>
      </c>
      <c r="FQ75" t="s" s="182">
        <f>IF(FQ2="","",IF(FQ2="Tarifa 1","No aplica",$AI$75))</f>
      </c>
      <c r="FR75" t="s" s="182">
        <f>IF(FR2="","",IF(FR2="Tarifa 1","No aplica",$AI$75))</f>
      </c>
      <c r="FS75" t="s" s="182">
        <f>IF(FS2="","",IF(FS2="Tarifa 1","No aplica",$AI$75))</f>
      </c>
      <c r="FT75" t="s" s="182">
        <f>IF(FT2="","",IF(FT2="Tarifa 1","No aplica",$AI$75))</f>
      </c>
      <c r="FU75" t="s" s="182">
        <f>IF(FU2="","",IF(FU2="Tarifa 1","No aplica",$AI$75))</f>
      </c>
      <c r="FV75" t="s" s="182">
        <f>IF(FV2="","",IF(FV2="Tarifa 1","No aplica",$AI$75))</f>
      </c>
      <c r="FW75" t="s" s="182">
        <f>IF(FW2="","",IF(FW2="Tarifa 1","No aplica",$AI$75))</f>
      </c>
      <c r="FX75" t="s" s="182">
        <f>IF(FX2="","",IF(FX2="Tarifa 1","No aplica",$AI$75))</f>
      </c>
      <c r="FY75" t="s" s="182">
        <f>IF(FY2="","",IF(FY2="Tarifa 1","No aplica",$AI$75))</f>
      </c>
      <c r="FZ75" t="s" s="182">
        <f>IF(FZ2="","",IF(FZ2="Tarifa 1","No aplica",$AI$75))</f>
      </c>
      <c r="GA75" t="s" s="182">
        <f>IF(GA2="","",IF(GA2="Tarifa 1","No aplica",$AI$75))</f>
      </c>
      <c r="GB75" t="s" s="182">
        <f>IF(GB2="","",IF(GB2="Tarifa 1","No aplica",$AI$75))</f>
      </c>
      <c r="GC75" t="s" s="182">
        <f>IF(GC2="","",IF(GC2="Tarifa 1","No aplica",$AI$75))</f>
      </c>
      <c r="GD75" t="s" s="182">
        <f>IF(GD2="","",IF(GD2="Tarifa 1","No aplica",$AI$75))</f>
      </c>
      <c r="GE75" t="s" s="182">
        <f>IF(GE2="","",IF(GE2="Tarifa 1","No aplica",$AI$75))</f>
      </c>
      <c r="GF75" t="s" s="182">
        <f>IF(GF2="","",IF(GF2="Tarifa 1","No aplica",$AI$75))</f>
      </c>
      <c r="GG75" t="s" s="182">
        <f>IF(GG2="","",IF(GG2="Tarifa 1","No aplica",$AI$75))</f>
      </c>
      <c r="GH75" t="s" s="182">
        <f>IF(GH2="","",IF(GH2="Tarifa 1","No aplica",$AI$75))</f>
      </c>
      <c r="GI75" t="s" s="182">
        <f>IF(GI2="","",IF(GI2="Tarifa 1","No aplica",$AI$75))</f>
      </c>
      <c r="GJ75" t="s" s="182">
        <f>IF(GJ2="","",IF(GJ2="Tarifa 1","No aplica",$AI$75))</f>
      </c>
      <c r="GK75" t="s" s="182">
        <f>IF(GK2="","",IF(GK2="Tarifa 1","No aplica",$AI$75))</f>
      </c>
      <c r="GL75" t="s" s="182">
        <f>IF(GL2="","",IF(GL2="Tarifa 1","No aplica",$AI$75))</f>
      </c>
      <c r="GM75" t="s" s="182">
        <f>IF(GM2="","",IF(GM2="Tarifa 1","No aplica",$AI$75))</f>
      </c>
      <c r="GN75" t="s" s="182">
        <f>IF(GN2="","",IF(GN2="Tarifa 1","No aplica",$AI$75))</f>
      </c>
      <c r="GO75" t="s" s="182">
        <f>IF(GO2="","",IF(GO2="Tarifa 1","No aplica",$AI$75))</f>
      </c>
      <c r="GP75" t="s" s="182">
        <f>IF(GP2="","",IF(GP2="Tarifa 1","No aplica",$AI$75))</f>
      </c>
      <c r="GQ75" t="s" s="182">
        <f>IF(GQ2="","",IF(GQ2="Tarifa 1","No aplica",$AI$75))</f>
      </c>
      <c r="GR75" t="s" s="182">
        <f>IF(GR2="","",IF(GR2="Tarifa 1","No aplica",$AI$75))</f>
      </c>
      <c r="GS75" t="s" s="182">
        <f>IF(GS2="","",IF(GS2="Tarifa 1","No aplica",$AI$75))</f>
      </c>
      <c r="GT75" t="s" s="182">
        <f>IF(GT2="","",IF(GT2="Tarifa 1","No aplica",$AI$75))</f>
      </c>
      <c r="GU75" t="s" s="182">
        <f>IF(GU2="","",IF(GU2="Tarifa 1","No aplica",$AI$75))</f>
      </c>
      <c r="GV75" t="s" s="182">
        <f>IF(GV2="","",IF(GV2="Tarifa 1","No aplica",$AI$75))</f>
      </c>
      <c r="GW75" t="s" s="182">
        <f>IF(GW2="","",IF(GW2="Tarifa 1","No aplica",$AI$75))</f>
      </c>
      <c r="GX75" t="s" s="182">
        <f>IF(GX2="","",IF(GX2="Tarifa 1","No aplica",$AI$75))</f>
      </c>
      <c r="GY75" t="s" s="182">
        <f>IF(GY2="","",IF(GY2="Tarifa 1","No aplica",$AI$75))</f>
      </c>
      <c r="GZ75" t="s" s="182">
        <f>IF(GZ2="","",IF(GZ2="Tarifa 1","No aplica",$AI$75))</f>
      </c>
      <c r="HA75" t="s" s="182">
        <f>IF(HA2="","",IF(HA2="Tarifa 1","No aplica",$AI$75))</f>
      </c>
      <c r="HB75" t="s" s="182">
        <f>IF(HB2="","",IF(HB2="Tarifa 1","No aplica",$AI$75))</f>
      </c>
      <c r="HC75" t="s" s="182">
        <f>IF(HC2="","",IF(HC2="Tarifa 1","No aplica",$AI$75))</f>
      </c>
      <c r="HD75" t="s" s="182">
        <f>IF(HD2="","",IF(HD2="Tarifa 1","No aplica",$AI$75))</f>
      </c>
      <c r="HE75" t="s" s="182">
        <f>IF(HE2="","",IF(HE2="Tarifa 1","No aplica",$AI$75))</f>
      </c>
      <c r="HF75" t="s" s="182">
        <f>IF(HF2="","",IF(HF2="Tarifa 1","No aplica",$AI$75))</f>
      </c>
      <c r="HG75" t="s" s="182">
        <f>IF(HG2="","",IF(HG2="Tarifa 1","No aplica",$AI$75))</f>
      </c>
      <c r="HH75" t="s" s="182">
        <f>IF(HH2="","",IF(HH2="Tarifa 1","No aplica",$AI$75))</f>
      </c>
      <c r="HI75" t="s" s="182">
        <f>IF(HI2="","",IF(HI2="Tarifa 1","No aplica",$AI$75))</f>
      </c>
      <c r="HJ75" t="s" s="182">
        <f>IF(HJ2="","",IF(HJ2="Tarifa 1","No aplica",$AI$75))</f>
      </c>
      <c r="HK75" t="s" s="182">
        <f>IF(HK2="","",IF(HK2="Tarifa 1","No aplica",$AI$75))</f>
      </c>
      <c r="HL75" t="s" s="182">
        <f>IF(HL2="","",IF(HL2="Tarifa 1","No aplica",$AI$75))</f>
      </c>
      <c r="HM75" t="s" s="182">
        <f>IF(HM2="","",IF(HM2="Tarifa 1","No aplica",$AI$75))</f>
      </c>
      <c r="HN75" t="s" s="182">
        <f>IF(HN2="","",IF(HN2="Tarifa 1","No aplica",$AI$75))</f>
      </c>
      <c r="HO75" t="s" s="182">
        <f>IF(HO2="","",IF(HO2="Tarifa 1","No aplica",$AI$75))</f>
      </c>
      <c r="HP75" t="s" s="182">
        <f>IF(HP2="","",IF(HP2="Tarifa 1","No aplica",$AI$75))</f>
      </c>
      <c r="HQ75" t="s" s="182">
        <f>IF(HQ2="","",IF(HQ2="Tarifa 1","No aplica",$AI$75))</f>
      </c>
      <c r="HR75" t="s" s="182">
        <f>IF(HR2="","",IF(HR2="Tarifa 1","No aplica",$AI$75))</f>
      </c>
      <c r="HS75" t="s" s="182">
        <f>IF(HS2="","",IF(HS2="Tarifa 1","No aplica",$AI$75))</f>
      </c>
      <c r="HT75" t="s" s="182">
        <f>IF(HT2="","",IF(HT2="Tarifa 1","No aplica",$AI$75))</f>
      </c>
      <c r="HU75" t="s" s="182">
        <f>IF(HU2="","",IF(HU2="Tarifa 1","No aplica",$AI$75))</f>
      </c>
      <c r="HV75" t="s" s="182">
        <f>IF(HV2="","",IF(HV2="Tarifa 1","No aplica",$AI$75))</f>
      </c>
      <c r="HW75" t="s" s="182">
        <f>IF(HW2="","",IF(HW2="Tarifa 1","No aplica",$AI$75))</f>
      </c>
      <c r="HX75" t="s" s="182">
        <f>IF(HX2="","",IF(HX2="Tarifa 1","No aplica",$AI$75))</f>
      </c>
      <c r="HY75" t="s" s="182">
        <f>IF(HY2="","",IF(HY2="Tarifa 1","No aplica",$AI$75))</f>
      </c>
      <c r="HZ75" t="s" s="182">
        <f>IF(HZ2="","",IF(HZ2="Tarifa 1","No aplica",$AI$75))</f>
      </c>
      <c r="IA75" t="s" s="182">
        <f>IF(IA2="","",IF(IA2="Tarifa 1","No aplica",$AI$75))</f>
      </c>
      <c r="IB75" t="s" s="182">
        <f>IF(IB2="","",IF(IB2="Tarifa 1","No aplica",$AI$75))</f>
      </c>
      <c r="IC75" t="s" s="182">
        <f>IF(IC2="","",IF(IC2="Tarifa 1","No aplica",$AI$75))</f>
      </c>
      <c r="ID75" t="s" s="182">
        <f>IF(ID2="","",IF(ID2="Tarifa 1","No aplica",$AI$75))</f>
      </c>
      <c r="IE75" t="s" s="182">
        <f>IF(IE2="","",IF(IE2="Tarifa 1","No aplica",$AI$75))</f>
      </c>
      <c r="IF75" t="s" s="182">
        <f>IF(IF2="","",IF(IF2="Tarifa 1","No aplica",$AI$75))</f>
      </c>
      <c r="IG75" t="s" s="182">
        <f>IF(IG2="","",IF(IG2="Tarifa 1","No aplica",$AI$75))</f>
      </c>
      <c r="IH75" t="s" s="182">
        <f>IF(IH2="","",IF(IH2="Tarifa 1","No aplica",$AI$75))</f>
      </c>
      <c r="II75" t="s" s="182">
        <f>IF(II2="","",IF(II2="Tarifa 1","No aplica",$AI$75))</f>
      </c>
      <c r="IJ75" t="s" s="182">
        <f>IF(IJ2="","",IF(IJ2="Tarifa 1","No aplica",$AI$75))</f>
      </c>
      <c r="IK75" t="s" s="182">
        <f>IF(IK2="","",IF(IK2="Tarifa 1","No aplica",$AI$75))</f>
      </c>
      <c r="IL75" t="s" s="182">
        <f>IF(IL2="","",IF(IL2="Tarifa 1","No aplica",$AI$75))</f>
      </c>
      <c r="IM75" t="s" s="182">
        <f>IF(IM2="","",IF(IM2="Tarifa 1","No aplica",$AI$75))</f>
      </c>
      <c r="IN75" t="s" s="182">
        <f>IF(IN2="","",IF(IN2="Tarifa 1","No aplica",$AI$75))</f>
      </c>
      <c r="IO75" t="s" s="182">
        <f>IF(IO2="","",IF(IO2="Tarifa 1","No aplica",$AI$75))</f>
      </c>
      <c r="IP75" t="s" s="182">
        <f>IF(IP2="","",IF(IP2="Tarifa 1","No aplica",$AI$75))</f>
      </c>
      <c r="IQ75" t="s" s="182">
        <f>IF(IQ2="","",IF(IQ2="Tarifa 1","No aplica",$AI$75))</f>
      </c>
      <c r="IR75" t="s" s="182">
        <f>IF(IR2="","",IF(IR2="Tarifa 1","No aplica",$AI$75))</f>
      </c>
      <c r="IS75" t="s" s="182">
        <f>IF(IS2="","",IF(IS2="Tarifa 1","No aplica",$AI$75))</f>
      </c>
      <c r="IT75" t="s" s="182">
        <f>IF(IT2="","",IF(IT2="Tarifa 1","No aplica",$AI$75))</f>
      </c>
      <c r="IU75" t="s" s="183">
        <f>IF(IU2="","",IF(IU2="Tarifa 1","No aplica",$AI$75))</f>
      </c>
    </row>
    <row r="76" s="141" customFormat="1" ht="15.2" customHeight="1">
      <c r="B76" t="s" s="153">
        <f>IF(INDEX(C76:AH76,1,'Tarifas Eléctricas'!$E$38)=0," ",INDEX(C76:AH76,1,'Tarifas Eléctricas'!$E$38))</f>
        <v>570</v>
      </c>
      <c r="C76" s="157"/>
      <c r="D76" s="157"/>
      <c r="E76" s="157"/>
      <c r="F76" s="157"/>
      <c r="G76" s="157"/>
      <c r="H76" s="157"/>
      <c r="I76" t="s" s="154">
        <v>1505</v>
      </c>
      <c r="J76" s="157"/>
      <c r="K76" s="157"/>
      <c r="L76" s="157"/>
      <c r="M76" s="157"/>
      <c r="N76" t="s" s="154">
        <v>1506</v>
      </c>
      <c r="O76" t="s" s="154">
        <v>1507</v>
      </c>
      <c r="P76" t="s" s="154">
        <v>1508</v>
      </c>
      <c r="Q76" t="s" s="154">
        <v>1509</v>
      </c>
      <c r="R76" t="s" s="154">
        <v>1510</v>
      </c>
      <c r="S76" s="157"/>
      <c r="T76" s="157"/>
      <c r="U76" s="157"/>
      <c r="V76" t="s" s="154">
        <v>1511</v>
      </c>
      <c r="W76" t="s" s="154">
        <v>1512</v>
      </c>
      <c r="X76" s="157"/>
      <c r="Y76" s="157"/>
      <c r="Z76" s="157"/>
      <c r="AA76" s="157"/>
      <c r="AB76" s="157"/>
      <c r="AC76" s="157"/>
      <c r="AD76" s="157"/>
      <c r="AE76" s="157"/>
      <c r="AF76" t="s" s="154">
        <v>1513</v>
      </c>
      <c r="AG76" t="s" s="154">
        <v>1514</v>
      </c>
      <c r="AH76" s="157"/>
      <c r="AI76" t="s" s="184">
        <v>1515</v>
      </c>
      <c r="AJ76" t="s" s="185">
        <f>AJ41</f>
        <v>1029</v>
      </c>
      <c r="AK76" t="s" s="154">
        <f t="shared" si="769" ref="AK76:FI76">IF(AK3="","",IF(AK3="Tarifa 1","No aplica",$AI$76))</f>
        <v>952</v>
      </c>
      <c r="AL76" t="s" s="154">
        <f>IF(AL3="","",IF(AL3="Tarifa 1","No aplica",$AI$76))</f>
        <v>1515</v>
      </c>
      <c r="AM76" t="s" s="154">
        <f>IF(AM3="","",IF(AM3="Tarifa 1","No aplica",$AI$76))</f>
        <v>1515</v>
      </c>
      <c r="AN76" t="s" s="154">
        <f>IF(AN3="","",IF(AN3="Tarifa 1","No aplica",$AI$76))</f>
        <v>952</v>
      </c>
      <c r="AO76" t="s" s="154">
        <f>IF(AO3="","",IF(AO3="Tarifa 1","No aplica",$AI$76))</f>
        <v>952</v>
      </c>
      <c r="AP76" t="s" s="154">
        <f>IF(AP3="","",IF(AP3="Tarifa 1","No aplica",$AI$76))</f>
      </c>
      <c r="AQ76" t="s" s="154">
        <f>IF(AQ3="","",IF(AQ3="Tarifa 1","No aplica",$AI$76))</f>
      </c>
      <c r="AR76" t="s" s="154">
        <f>IF(AR3="","",IF(AR3="Tarifa 1","No aplica",$AI$76))</f>
      </c>
      <c r="AS76" t="s" s="154">
        <f>IF(AS3="","",IF(AS3="Tarifa 1","No aplica",$AI$76))</f>
      </c>
      <c r="AT76" t="s" s="154">
        <f>IF(AT3="","",IF(AT3="Tarifa 1","No aplica",$AI$76))</f>
      </c>
      <c r="AU76" t="s" s="154">
        <f>IF(AU3="","",IF(AU3="Tarifa 1","No aplica",$AI$76))</f>
      </c>
      <c r="AV76" t="s" s="154">
        <f>IF(AV3="","",IF(AV3="Tarifa 1","No aplica",$AI$76))</f>
      </c>
      <c r="AW76" t="s" s="154">
        <f>IF(AW3="","",IF(AW3="Tarifa 1","No aplica",$AI$76))</f>
      </c>
      <c r="AX76" t="s" s="154">
        <f>IF(AX3="","",IF(AX3="Tarifa 1","No aplica",$AI$76))</f>
      </c>
      <c r="AY76" t="s" s="154">
        <f>IF(AY3="","",IF(AY3="Tarifa 1","No aplica",$AI$76))</f>
      </c>
      <c r="AZ76" t="s" s="154">
        <f>IF(AZ3="","",IF(AZ3="Tarifa 1","No aplica",$AI$76))</f>
      </c>
      <c r="BA76" t="s" s="154">
        <f>IF(BA3="","",IF(BA3="Tarifa 1","No aplica",$AI$76))</f>
      </c>
      <c r="BB76" t="s" s="154">
        <f>IF(BB3="","",IF(BB3="Tarifa 1","No aplica",$AI$76))</f>
      </c>
      <c r="BC76" t="s" s="154">
        <f>IF(BC3="","",IF(BC3="Tarifa 1","No aplica",$AI$76))</f>
      </c>
      <c r="BD76" t="s" s="154">
        <f>IF(BD3="","",IF(BD3="Tarifa 1","No aplica",$AI$76))</f>
      </c>
      <c r="BE76" t="s" s="154">
        <f>IF(BE3="","",IF(BE3="Tarifa 1","No aplica",$AI$76))</f>
      </c>
      <c r="BF76" t="s" s="154">
        <f>IF(BF3="","",IF(BF3="Tarifa 1","No aplica",$AI$76))</f>
      </c>
      <c r="BG76" t="s" s="154">
        <f>IF(BG3="","",IF(BG3="Tarifa 1","No aplica",$AI$76))</f>
      </c>
      <c r="BH76" t="s" s="154">
        <f>IF(BH3="","",IF(BH3="Tarifa 1","No aplica",$AI$76))</f>
      </c>
      <c r="BI76" t="s" s="154">
        <f>IF(BI3="","",IF(BI3="Tarifa 1","No aplica",$AI$76))</f>
      </c>
      <c r="BJ76" t="s" s="154">
        <f>IF(BJ3="","",IF(BJ3="Tarifa 1","No aplica",$AI$76))</f>
      </c>
      <c r="BK76" t="s" s="154">
        <f>IF(BK3="","",IF(BK3="Tarifa 1","No aplica",$AI$76))</f>
      </c>
      <c r="BL76" t="s" s="154">
        <f>IF(BL3="","",IF(BL3="Tarifa 1","No aplica",$AI$76))</f>
      </c>
      <c r="BM76" t="s" s="154">
        <f>IF(BM3="","",IF(BM3="Tarifa 1","No aplica",$AI$76))</f>
      </c>
      <c r="BN76" t="s" s="154">
        <f>IF(BN3="","",IF(BN3="Tarifa 1","No aplica",$AI$76))</f>
      </c>
      <c r="BO76" t="s" s="154">
        <f>IF(BO3="","",IF(BO3="Tarifa 1","No aplica",$AI$76))</f>
      </c>
      <c r="BP76" t="s" s="154">
        <f>IF(BP3="","",IF(BP3="Tarifa 1","No aplica",$AI$76))</f>
      </c>
      <c r="BQ76" t="s" s="154">
        <f>IF(BQ3="","",IF(BQ3="Tarifa 1","No aplica",$AI$76))</f>
      </c>
      <c r="BR76" t="s" s="154">
        <f>IF(BR3="","",IF(BR3="Tarifa 1","No aplica",$AI$76))</f>
      </c>
      <c r="BS76" t="s" s="154">
        <f>IF(BS3="","",IF(BS3="Tarifa 1","No aplica",$AI$76))</f>
      </c>
      <c r="BT76" t="s" s="154">
        <f>IF(BT3="","",IF(BT3="Tarifa 1","No aplica",$AI$76))</f>
      </c>
      <c r="BU76" t="s" s="154">
        <f>IF(BU3="","",IF(BU3="Tarifa 1","No aplica",$AI$76))</f>
      </c>
      <c r="BV76" t="s" s="154">
        <f>IF(BV3="","",IF(BV3="Tarifa 1","No aplica",$AI$76))</f>
      </c>
      <c r="BW76" t="s" s="154">
        <f>IF(BW3="","",IF(BW3="Tarifa 1","No aplica",$AI$76))</f>
      </c>
      <c r="BX76" t="s" s="154">
        <f>IF(BX3="","",IF(BX3="Tarifa 1","No aplica",$AI$76))</f>
      </c>
      <c r="BY76" t="s" s="154">
        <f>IF(BY3="","",IF(BY3="Tarifa 1","No aplica",$AI$76))</f>
      </c>
      <c r="BZ76" t="s" s="154">
        <f>IF(BZ3="","",IF(BZ3="Tarifa 1","No aplica",$AI$76))</f>
      </c>
      <c r="CA76" t="s" s="154">
        <f>IF(CA3="","",IF(CA3="Tarifa 1","No aplica",$AI$76))</f>
      </c>
      <c r="CB76" t="s" s="154">
        <f>IF(CB3="","",IF(CB3="Tarifa 1","No aplica",$AI$76))</f>
      </c>
      <c r="CC76" t="s" s="154">
        <f>IF(CC3="","",IF(CC3="Tarifa 1","No aplica",$AI$76))</f>
      </c>
      <c r="CD76" t="s" s="154">
        <f>IF(CD3="","",IF(CD3="Tarifa 1","No aplica",$AI$76))</f>
      </c>
      <c r="CE76" t="s" s="154">
        <f>IF(CE3="","",IF(CE3="Tarifa 1","No aplica",$AI$76))</f>
      </c>
      <c r="CF76" t="s" s="154">
        <f>IF(CF3="","",IF(CF3="Tarifa 1","No aplica",$AI$76))</f>
      </c>
      <c r="CG76" t="s" s="154">
        <f>IF(CG3="","",IF(CG3="Tarifa 1","No aplica",$AI$76))</f>
      </c>
      <c r="CH76" t="s" s="154">
        <f>IF(CH3="","",IF(CH3="Tarifa 1","No aplica",$AI$76))</f>
      </c>
      <c r="CI76" t="s" s="154">
        <f>IF(CI3="","",IF(CI3="Tarifa 1","No aplica",$AI$76))</f>
      </c>
      <c r="CJ76" t="s" s="154">
        <f>IF(CJ3="","",IF(CJ3="Tarifa 1","No aplica",$AI$76))</f>
      </c>
      <c r="CK76" t="s" s="154">
        <f>IF(CK3="","",IF(CK3="Tarifa 1","No aplica",$AI$76))</f>
      </c>
      <c r="CL76" t="s" s="154">
        <f>IF(CL3="","",IF(CL3="Tarifa 1","No aplica",$AI$76))</f>
      </c>
      <c r="CM76" t="s" s="154">
        <f>IF(CM3="","",IF(CM3="Tarifa 1","No aplica",$AI$76))</f>
      </c>
      <c r="CN76" t="s" s="154">
        <f>IF(CN3="","",IF(CN3="Tarifa 1","No aplica",$AI$76))</f>
      </c>
      <c r="CO76" t="s" s="154">
        <f>IF(CO3="","",IF(CO3="Tarifa 1","No aplica",$AI$76))</f>
      </c>
      <c r="CP76" t="s" s="154">
        <f>IF(CP3="","",IF(CP3="Tarifa 1","No aplica",$AI$76))</f>
      </c>
      <c r="CQ76" t="s" s="154">
        <f>IF(CQ3="","",IF(CQ3="Tarifa 1","No aplica",$AI$76))</f>
      </c>
      <c r="CR76" t="s" s="154">
        <f>IF(CR3="","",IF(CR3="Tarifa 1","No aplica",$AI$76))</f>
      </c>
      <c r="CS76" t="s" s="154">
        <f>IF(CS3="","",IF(CS3="Tarifa 1","No aplica",$AI$76))</f>
      </c>
      <c r="CT76" t="s" s="154">
        <f>IF(CT3="","",IF(CT3="Tarifa 1","No aplica",$AI$76))</f>
      </c>
      <c r="CU76" t="s" s="154">
        <f>IF(CU3="","",IF(CU3="Tarifa 1","No aplica",$AI$76))</f>
      </c>
      <c r="CV76" t="s" s="154">
        <f>IF(CV3="","",IF(CV3="Tarifa 1","No aplica",$AI$76))</f>
      </c>
      <c r="CW76" t="s" s="154">
        <f>IF(CW3="","",IF(CW3="Tarifa 1","No aplica",$AI$76))</f>
      </c>
      <c r="CX76" t="s" s="154">
        <f>IF(CX3="","",IF(CX3="Tarifa 1","No aplica",$AI$76))</f>
      </c>
      <c r="CY76" t="s" s="154">
        <f>IF(CY3="","",IF(CY3="Tarifa 1","No aplica",$AI$76))</f>
      </c>
      <c r="CZ76" t="s" s="154">
        <f>IF(CZ3="","",IF(CZ3="Tarifa 1","No aplica",$AI$76))</f>
      </c>
      <c r="DA76" t="s" s="154">
        <f>IF(DA3="","",IF(DA3="Tarifa 1","No aplica",$AI$76))</f>
      </c>
      <c r="DB76" t="s" s="154">
        <f>IF(DB3="","",IF(DB3="Tarifa 1","No aplica",$AI$76))</f>
      </c>
      <c r="DC76" t="s" s="154">
        <f>IF(DC3="","",IF(DC3="Tarifa 1","No aplica",$AI$76))</f>
      </c>
      <c r="DD76" t="s" s="154">
        <f>IF(DD3="","",IF(DD3="Tarifa 1","No aplica",$AI$76))</f>
      </c>
      <c r="DE76" t="s" s="154">
        <f>IF(DE3="","",IF(DE3="Tarifa 1","No aplica",$AI$76))</f>
      </c>
      <c r="DF76" t="s" s="154">
        <f>IF(DF3="","",IF(DF3="Tarifa 1","No aplica",$AI$76))</f>
      </c>
      <c r="DG76" t="s" s="154">
        <f>IF(DG3="","",IF(DG3="Tarifa 1","No aplica",$AI$76))</f>
      </c>
      <c r="DH76" t="s" s="154">
        <f>IF(DH3="","",IF(DH3="Tarifa 1","No aplica",$AI$76))</f>
      </c>
      <c r="DI76" t="s" s="154">
        <f>IF(DI3="","",IF(DI3="Tarifa 1","No aplica",$AI$76))</f>
      </c>
      <c r="DJ76" t="s" s="154">
        <f>IF(DJ3="","",IF(DJ3="Tarifa 1","No aplica",$AI$76))</f>
      </c>
      <c r="DK76" t="s" s="154">
        <f>IF(DK3="","",IF(DK3="Tarifa 1","No aplica",$AI$76))</f>
      </c>
      <c r="DL76" t="s" s="154">
        <f>IF(DL3="","",IF(DL3="Tarifa 1","No aplica",$AI$76))</f>
      </c>
      <c r="DM76" t="s" s="154">
        <f>IF(DM3="","",IF(DM3="Tarifa 1","No aplica",$AI$76))</f>
      </c>
      <c r="DN76" t="s" s="154">
        <f>IF(DN3="","",IF(DN3="Tarifa 1","No aplica",$AI$76))</f>
      </c>
      <c r="DO76" t="s" s="154">
        <f>IF(DO3="","",IF(DO3="Tarifa 1","No aplica",$AI$76))</f>
      </c>
      <c r="DP76" t="s" s="154">
        <f>IF(DP3="","",IF(DP3="Tarifa 1","No aplica",$AI$76))</f>
      </c>
      <c r="DQ76" t="s" s="154">
        <f>IF(DQ3="","",IF(DQ3="Tarifa 1","No aplica",$AI$76))</f>
      </c>
      <c r="DR76" t="s" s="154">
        <f>IF(DR3="","",IF(DR3="Tarifa 1","No aplica",$AI$76))</f>
      </c>
      <c r="DS76" t="s" s="154">
        <f>IF(DS3="","",IF(DS3="Tarifa 1","No aplica",$AI$76))</f>
      </c>
      <c r="DT76" t="s" s="154">
        <f>IF(DT3="","",IF(DT3="Tarifa 1","No aplica",$AI$76))</f>
      </c>
      <c r="DU76" t="s" s="154">
        <f>IF(DU3="","",IF(DU3="Tarifa 1","No aplica",$AI$76))</f>
      </c>
      <c r="DV76" t="s" s="154">
        <f>IF(DV3="","",IF(DV3="Tarifa 1","No aplica",$AI$76))</f>
      </c>
      <c r="DW76" t="s" s="154">
        <f>IF(DW3="","",IF(DW3="Tarifa 1","No aplica",$AI$76))</f>
      </c>
      <c r="DX76" t="s" s="154">
        <f>IF(DX3="","",IF(DX3="Tarifa 1","No aplica",$AI$76))</f>
      </c>
      <c r="DY76" t="s" s="154">
        <f>IF(DY3="","",IF(DY3="Tarifa 1","No aplica",$AI$76))</f>
      </c>
      <c r="DZ76" t="s" s="154">
        <f>IF(DZ3="","",IF(DZ3="Tarifa 1","No aplica",$AI$76))</f>
      </c>
      <c r="EA76" t="s" s="154">
        <f>IF(EA3="","",IF(EA3="Tarifa 1","No aplica",$AI$76))</f>
      </c>
      <c r="EB76" t="s" s="154">
        <f>IF(EB3="","",IF(EB3="Tarifa 1","No aplica",$AI$76))</f>
      </c>
      <c r="EC76" t="s" s="154">
        <f>IF(EC3="","",IF(EC3="Tarifa 1","No aplica",$AI$76))</f>
      </c>
      <c r="ED76" t="s" s="154">
        <f>IF(ED3="","",IF(ED3="Tarifa 1","No aplica",$AI$76))</f>
      </c>
      <c r="EE76" t="s" s="154">
        <f>IF(EE3="","",IF(EE3="Tarifa 1","No aplica",$AI$76))</f>
      </c>
      <c r="EF76" t="s" s="154">
        <f>IF(EF3="","",IF(EF3="Tarifa 1","No aplica",$AI$76))</f>
      </c>
      <c r="EG76" t="s" s="154">
        <f>IF(EG3="","",IF(EG3="Tarifa 1","No aplica",$AI$76))</f>
      </c>
      <c r="EH76" t="s" s="154">
        <f>IF(EH3="","",IF(EH3="Tarifa 1","No aplica",$AI$76))</f>
      </c>
      <c r="EI76" t="s" s="154">
        <f>IF(EI3="","",IF(EI3="Tarifa 1","No aplica",$AI$76))</f>
      </c>
      <c r="EJ76" t="s" s="154">
        <f>IF(EJ3="","",IF(EJ3="Tarifa 1","No aplica",$AI$76))</f>
      </c>
      <c r="EK76" t="s" s="154">
        <f>IF(EK3="","",IF(EK3="Tarifa 1","No aplica",$AI$76))</f>
      </c>
      <c r="EL76" t="s" s="154">
        <f>IF(EL3="","",IF(EL3="Tarifa 1","No aplica",$AI$76))</f>
      </c>
      <c r="EM76" t="s" s="154">
        <f>IF(EM3="","",IF(EM3="Tarifa 1","No aplica",$AI$76))</f>
      </c>
      <c r="EN76" t="s" s="154">
        <f>IF(EN3="","",IF(EN3="Tarifa 1","No aplica",$AI$76))</f>
      </c>
      <c r="EO76" t="s" s="154">
        <f>IF(EO3="","",IF(EO3="Tarifa 1","No aplica",$AI$76))</f>
      </c>
      <c r="EP76" t="s" s="154">
        <f>IF(EP3="","",IF(EP3="Tarifa 1","No aplica",$AI$76))</f>
      </c>
      <c r="EQ76" t="s" s="154">
        <f>IF(EQ3="","",IF(EQ3="Tarifa 1","No aplica",$AI$76))</f>
      </c>
      <c r="ER76" t="s" s="154">
        <f>IF(ER3="","",IF(ER3="Tarifa 1","No aplica",$AI$76))</f>
      </c>
      <c r="ES76" t="s" s="154">
        <f>IF(ES3="","",IF(ES3="Tarifa 1","No aplica",$AI$76))</f>
      </c>
      <c r="ET76" t="s" s="154">
        <f>IF(ET3="","",IF(ET3="Tarifa 1","No aplica",$AI$76))</f>
      </c>
      <c r="EU76" t="s" s="154">
        <f>IF(EU3="","",IF(EU3="Tarifa 1","No aplica",$AI$76))</f>
      </c>
      <c r="EV76" t="s" s="154">
        <f>IF(EV3="","",IF(EV3="Tarifa 1","No aplica",$AI$76))</f>
      </c>
      <c r="EW76" t="s" s="154">
        <f>IF(EW3="","",IF(EW3="Tarifa 1","No aplica",$AI$76))</f>
      </c>
      <c r="EX76" t="s" s="154">
        <f>IF(EX3="","",IF(EX3="Tarifa 1","No aplica",$AI$76))</f>
      </c>
      <c r="EY76" t="s" s="154">
        <f>IF(EY3="","",IF(EY3="Tarifa 1","No aplica",$AI$76))</f>
      </c>
      <c r="EZ76" t="s" s="154">
        <f>IF(EZ3="","",IF(EZ3="Tarifa 1","No aplica",$AI$76))</f>
      </c>
      <c r="FA76" t="s" s="154">
        <f>IF(FA3="","",IF(FA3="Tarifa 1","No aplica",$AI$76))</f>
      </c>
      <c r="FB76" t="s" s="154">
        <f>IF(FB3="","",IF(FB3="Tarifa 1","No aplica",$AI$76))</f>
      </c>
      <c r="FC76" t="s" s="154">
        <f>IF(FC3="","",IF(FC3="Tarifa 1","No aplica",$AI$76))</f>
      </c>
      <c r="FD76" t="s" s="154">
        <f>IF(FD3="","",IF(FD3="Tarifa 1","No aplica",$AI$76))</f>
      </c>
      <c r="FE76" t="s" s="154">
        <f>IF(FE3="","",IF(FE3="Tarifa 1","No aplica",$AI$76))</f>
      </c>
      <c r="FF76" t="s" s="154">
        <f>IF(FF3="","",IF(FF3="Tarifa 1","No aplica",$AI$76))</f>
      </c>
      <c r="FG76" t="s" s="154">
        <f>IF(FG3="","",IF(FG3="Tarifa 1","No aplica",$AI$76))</f>
      </c>
      <c r="FH76" t="s" s="154">
        <f>IF(FH3="","",IF(FH3="Tarifa 1","No aplica",$AI$76))</f>
      </c>
      <c r="FI76" t="s" s="154">
        <f t="shared" si="769"/>
      </c>
      <c r="FJ76" t="s" s="154">
        <f>IF(FJ3="","",IF(FJ3="Tarifa 1","No aplica",$AI$76))</f>
      </c>
      <c r="FK76" t="s" s="154">
        <f>IF(FK3="","",IF(FK3="Tarifa 1","No aplica",$AI$76))</f>
      </c>
      <c r="FL76" t="s" s="154">
        <f>IF(FL3="","",IF(FL3="Tarifa 1","No aplica",$AI$76))</f>
      </c>
      <c r="FM76" t="s" s="154">
        <f>IF(FM3="","",IF(FM3="Tarifa 1","No aplica",$AI$76))</f>
      </c>
      <c r="FN76" t="s" s="154">
        <f>IF(FN3="","",IF(FN3="Tarifa 1","No aplica",$AI$76))</f>
      </c>
      <c r="FO76" t="s" s="154">
        <f>IF(FO3="","",IF(FO3="Tarifa 1","No aplica",$AI$76))</f>
      </c>
      <c r="FP76" t="s" s="154">
        <f>IF(FP3="","",IF(FP3="Tarifa 1","No aplica",$AI$76))</f>
      </c>
      <c r="FQ76" t="s" s="154">
        <f>IF(FQ3="","",IF(FQ3="Tarifa 1","No aplica",$AI$76))</f>
      </c>
      <c r="FR76" t="s" s="154">
        <f>IF(FR3="","",IF(FR3="Tarifa 1","No aplica",$AI$76))</f>
      </c>
      <c r="FS76" t="s" s="154">
        <f>IF(FS3="","",IF(FS3="Tarifa 1","No aplica",$AI$76))</f>
      </c>
      <c r="FT76" t="s" s="154">
        <f>IF(FT3="","",IF(FT3="Tarifa 1","No aplica",$AI$76))</f>
      </c>
      <c r="FU76" t="s" s="154">
        <f>IF(FU3="","",IF(FU3="Tarifa 1","No aplica",$AI$76))</f>
      </c>
      <c r="FV76" t="s" s="154">
        <f>IF(FV3="","",IF(FV3="Tarifa 1","No aplica",$AI$76))</f>
      </c>
      <c r="FW76" t="s" s="154">
        <f>IF(FW3="","",IF(FW3="Tarifa 1","No aplica",$AI$76))</f>
      </c>
      <c r="FX76" t="s" s="154">
        <f>IF(FX3="","",IF(FX3="Tarifa 1","No aplica",$AI$76))</f>
      </c>
      <c r="FY76" t="s" s="154">
        <f>IF(FY3="","",IF(FY3="Tarifa 1","No aplica",$AI$76))</f>
      </c>
      <c r="FZ76" t="s" s="154">
        <f>IF(FZ3="","",IF(FZ3="Tarifa 1","No aplica",$AI$76))</f>
      </c>
      <c r="GA76" t="s" s="154">
        <f>IF(GA3="","",IF(GA3="Tarifa 1","No aplica",$AI$76))</f>
      </c>
      <c r="GB76" t="s" s="154">
        <f>IF(GB3="","",IF(GB3="Tarifa 1","No aplica",$AI$76))</f>
      </c>
      <c r="GC76" t="s" s="154">
        <f>IF(GC3="","",IF(GC3="Tarifa 1","No aplica",$AI$76))</f>
      </c>
      <c r="GD76" t="s" s="154">
        <f>IF(GD3="","",IF(GD3="Tarifa 1","No aplica",$AI$76))</f>
      </c>
      <c r="GE76" t="s" s="154">
        <f>IF(GE3="","",IF(GE3="Tarifa 1","No aplica",$AI$76))</f>
      </c>
      <c r="GF76" t="s" s="154">
        <f>IF(GF3="","",IF(GF3="Tarifa 1","No aplica",$AI$76))</f>
      </c>
      <c r="GG76" t="s" s="154">
        <f>IF(GG3="","",IF(GG3="Tarifa 1","No aplica",$AI$76))</f>
      </c>
      <c r="GH76" t="s" s="154">
        <f>IF(GH3="","",IF(GH3="Tarifa 1","No aplica",$AI$76))</f>
      </c>
      <c r="GI76" t="s" s="154">
        <f>IF(GI3="","",IF(GI3="Tarifa 1","No aplica",$AI$76))</f>
      </c>
      <c r="GJ76" t="s" s="154">
        <f>IF(GJ3="","",IF(GJ3="Tarifa 1","No aplica",$AI$76))</f>
      </c>
      <c r="GK76" t="s" s="154">
        <f>IF(GK3="","",IF(GK3="Tarifa 1","No aplica",$AI$76))</f>
      </c>
      <c r="GL76" t="s" s="154">
        <f>IF(GL3="","",IF(GL3="Tarifa 1","No aplica",$AI$76))</f>
      </c>
      <c r="GM76" t="s" s="154">
        <f>IF(GM3="","",IF(GM3="Tarifa 1","No aplica",$AI$76))</f>
      </c>
      <c r="GN76" t="s" s="154">
        <f>IF(GN3="","",IF(GN3="Tarifa 1","No aplica",$AI$76))</f>
      </c>
      <c r="GO76" t="s" s="154">
        <f>IF(GO3="","",IF(GO3="Tarifa 1","No aplica",$AI$76))</f>
      </c>
      <c r="GP76" t="s" s="154">
        <f>IF(GP3="","",IF(GP3="Tarifa 1","No aplica",$AI$76))</f>
      </c>
      <c r="GQ76" t="s" s="154">
        <f>IF(GQ3="","",IF(GQ3="Tarifa 1","No aplica",$AI$76))</f>
      </c>
      <c r="GR76" t="s" s="154">
        <f>IF(GR3="","",IF(GR3="Tarifa 1","No aplica",$AI$76))</f>
      </c>
      <c r="GS76" t="s" s="154">
        <f>IF(GS3="","",IF(GS3="Tarifa 1","No aplica",$AI$76))</f>
      </c>
      <c r="GT76" t="s" s="154">
        <f>IF(GT3="","",IF(GT3="Tarifa 1","No aplica",$AI$76))</f>
      </c>
      <c r="GU76" t="s" s="154">
        <f>IF(GU3="","",IF(GU3="Tarifa 1","No aplica",$AI$76))</f>
      </c>
      <c r="GV76" t="s" s="154">
        <f>IF(GV3="","",IF(GV3="Tarifa 1","No aplica",$AI$76))</f>
      </c>
      <c r="GW76" t="s" s="154">
        <f>IF(GW3="","",IF(GW3="Tarifa 1","No aplica",$AI$76))</f>
      </c>
      <c r="GX76" t="s" s="154">
        <f>IF(GX3="","",IF(GX3="Tarifa 1","No aplica",$AI$76))</f>
      </c>
      <c r="GY76" t="s" s="154">
        <f>IF(GY3="","",IF(GY3="Tarifa 1","No aplica",$AI$76))</f>
      </c>
      <c r="GZ76" t="s" s="154">
        <f>IF(GZ3="","",IF(GZ3="Tarifa 1","No aplica",$AI$76))</f>
      </c>
      <c r="HA76" t="s" s="154">
        <f>IF(HA3="","",IF(HA3="Tarifa 1","No aplica",$AI$76))</f>
      </c>
      <c r="HB76" t="s" s="154">
        <f>IF(HB3="","",IF(HB3="Tarifa 1","No aplica",$AI$76))</f>
      </c>
      <c r="HC76" t="s" s="154">
        <f>IF(HC3="","",IF(HC3="Tarifa 1","No aplica",$AI$76))</f>
      </c>
      <c r="HD76" t="s" s="154">
        <f>IF(HD3="","",IF(HD3="Tarifa 1","No aplica",$AI$76))</f>
      </c>
      <c r="HE76" t="s" s="154">
        <f>IF(HE3="","",IF(HE3="Tarifa 1","No aplica",$AI$76))</f>
      </c>
      <c r="HF76" t="s" s="154">
        <f>IF(HF3="","",IF(HF3="Tarifa 1","No aplica",$AI$76))</f>
      </c>
      <c r="HG76" t="s" s="154">
        <f>IF(HG3="","",IF(HG3="Tarifa 1","No aplica",$AI$76))</f>
      </c>
      <c r="HH76" t="s" s="154">
        <f>IF(HH3="","",IF(HH3="Tarifa 1","No aplica",$AI$76))</f>
      </c>
      <c r="HI76" t="s" s="154">
        <f>IF(HI3="","",IF(HI3="Tarifa 1","No aplica",$AI$76))</f>
      </c>
      <c r="HJ76" t="s" s="154">
        <f>IF(HJ3="","",IF(HJ3="Tarifa 1","No aplica",$AI$76))</f>
      </c>
      <c r="HK76" t="s" s="154">
        <f>IF(HK3="","",IF(HK3="Tarifa 1","No aplica",$AI$76))</f>
      </c>
      <c r="HL76" t="s" s="154">
        <f>IF(HL3="","",IF(HL3="Tarifa 1","No aplica",$AI$76))</f>
      </c>
      <c r="HM76" t="s" s="154">
        <f>IF(HM3="","",IF(HM3="Tarifa 1","No aplica",$AI$76))</f>
      </c>
      <c r="HN76" t="s" s="154">
        <f>IF(HN3="","",IF(HN3="Tarifa 1","No aplica",$AI$76))</f>
      </c>
      <c r="HO76" t="s" s="154">
        <f>IF(HO3="","",IF(HO3="Tarifa 1","No aplica",$AI$76))</f>
      </c>
      <c r="HP76" t="s" s="154">
        <f>IF(HP3="","",IF(HP3="Tarifa 1","No aplica",$AI$76))</f>
      </c>
      <c r="HQ76" t="s" s="154">
        <f>IF(HQ3="","",IF(HQ3="Tarifa 1","No aplica",$AI$76))</f>
      </c>
      <c r="HR76" t="s" s="154">
        <f>IF(HR3="","",IF(HR3="Tarifa 1","No aplica",$AI$76))</f>
      </c>
      <c r="HS76" t="s" s="154">
        <f>IF(HS3="","",IF(HS3="Tarifa 1","No aplica",$AI$76))</f>
      </c>
      <c r="HT76" t="s" s="154">
        <f>IF(HT3="","",IF(HT3="Tarifa 1","No aplica",$AI$76))</f>
      </c>
      <c r="HU76" t="s" s="154">
        <f>IF(HU3="","",IF(HU3="Tarifa 1","No aplica",$AI$76))</f>
      </c>
      <c r="HV76" t="s" s="154">
        <f>IF(HV3="","",IF(HV3="Tarifa 1","No aplica",$AI$76))</f>
      </c>
      <c r="HW76" t="s" s="154">
        <f>IF(HW3="","",IF(HW3="Tarifa 1","No aplica",$AI$76))</f>
      </c>
      <c r="HX76" t="s" s="154">
        <f>IF(HX3="","",IF(HX3="Tarifa 1","No aplica",$AI$76))</f>
      </c>
      <c r="HY76" t="s" s="154">
        <f>IF(HY3="","",IF(HY3="Tarifa 1","No aplica",$AI$76))</f>
      </c>
      <c r="HZ76" t="s" s="154">
        <f>IF(HZ3="","",IF(HZ3="Tarifa 1","No aplica",$AI$76))</f>
      </c>
      <c r="IA76" t="s" s="154">
        <f>IF(IA3="","",IF(IA3="Tarifa 1","No aplica",$AI$76))</f>
      </c>
      <c r="IB76" t="s" s="154">
        <f>IF(IB3="","",IF(IB3="Tarifa 1","No aplica",$AI$76))</f>
      </c>
      <c r="IC76" t="s" s="154">
        <f>IF(IC3="","",IF(IC3="Tarifa 1","No aplica",$AI$76))</f>
      </c>
      <c r="ID76" t="s" s="154">
        <f>IF(ID3="","",IF(ID3="Tarifa 1","No aplica",$AI$76))</f>
      </c>
      <c r="IE76" t="s" s="154">
        <f>IF(IE3="","",IF(IE3="Tarifa 1","No aplica",$AI$76))</f>
      </c>
      <c r="IF76" t="s" s="154">
        <f>IF(IF3="","",IF(IF3="Tarifa 1","No aplica",$AI$76))</f>
      </c>
      <c r="IG76" t="s" s="154">
        <f>IF(IG3="","",IF(IG3="Tarifa 1","No aplica",$AI$76))</f>
      </c>
      <c r="IH76" t="s" s="154">
        <f>IF(IH3="","",IF(IH3="Tarifa 1","No aplica",$AI$76))</f>
      </c>
      <c r="II76" t="s" s="154">
        <f>IF(II3="","",IF(II3="Tarifa 1","No aplica",$AI$76))</f>
      </c>
      <c r="IJ76" t="s" s="154">
        <f>IF(IJ3="","",IF(IJ3="Tarifa 1","No aplica",$AI$76))</f>
      </c>
      <c r="IK76" t="s" s="154">
        <f>IF(IK3="","",IF(IK3="Tarifa 1","No aplica",$AI$76))</f>
      </c>
      <c r="IL76" t="s" s="154">
        <f>IF(IL3="","",IF(IL3="Tarifa 1","No aplica",$AI$76))</f>
      </c>
      <c r="IM76" t="s" s="154">
        <f>IF(IM3="","",IF(IM3="Tarifa 1","No aplica",$AI$76))</f>
      </c>
      <c r="IN76" t="s" s="154">
        <f>IF(IN3="","",IF(IN3="Tarifa 1","No aplica",$AI$76))</f>
      </c>
      <c r="IO76" t="s" s="154">
        <f>IF(IO3="","",IF(IO3="Tarifa 1","No aplica",$AI$76))</f>
      </c>
      <c r="IP76" t="s" s="154">
        <f>IF(IP3="","",IF(IP3="Tarifa 1","No aplica",$AI$76))</f>
      </c>
      <c r="IQ76" t="s" s="154">
        <f>IF(IQ3="","",IF(IQ3="Tarifa 1","No aplica",$AI$76))</f>
      </c>
      <c r="IR76" t="s" s="154">
        <f>IF(IR3="","",IF(IR3="Tarifa 1","No aplica",$AI$76))</f>
      </c>
      <c r="IS76" t="s" s="154">
        <f>IF(IS3="","",IF(IS3="Tarifa 1","No aplica",$AI$76))</f>
      </c>
      <c r="IT76" t="s" s="154">
        <f>IF(IT3="","",IF(IT3="Tarifa 1","No aplica",$AI$76))</f>
      </c>
      <c r="IU76" t="s" s="186">
        <f>IF(IU3="","",IF(IU3="Tarifa 1","No aplica",$AI$76))</f>
      </c>
    </row>
    <row r="77" s="141" customFormat="1" ht="15.2" customHeight="1">
      <c r="B77" t="s" s="153">
        <f>IF(INDEX(C77:AH77,1,'Tarifas Eléctricas'!$E$38)=0," ",INDEX(C77:AH77,1,'Tarifas Eléctricas'!$E$38))</f>
        <v>570</v>
      </c>
      <c r="C77" s="157"/>
      <c r="D77" s="157"/>
      <c r="E77" s="157"/>
      <c r="F77" s="157"/>
      <c r="G77" s="157"/>
      <c r="H77" s="157"/>
      <c r="I77" t="s" s="154">
        <v>1516</v>
      </c>
      <c r="J77" s="157"/>
      <c r="K77" s="157"/>
      <c r="L77" s="157"/>
      <c r="M77" s="157"/>
      <c r="N77" t="s" s="154">
        <v>1517</v>
      </c>
      <c r="O77" t="s" s="154">
        <v>1518</v>
      </c>
      <c r="P77" t="s" s="154">
        <v>1248</v>
      </c>
      <c r="Q77" t="s" s="154">
        <v>1519</v>
      </c>
      <c r="R77" t="s" s="154">
        <v>1520</v>
      </c>
      <c r="S77" s="157"/>
      <c r="T77" s="157"/>
      <c r="U77" s="157"/>
      <c r="V77" t="s" s="154">
        <v>1521</v>
      </c>
      <c r="W77" t="s" s="154">
        <v>1522</v>
      </c>
      <c r="X77" s="157"/>
      <c r="Y77" s="157"/>
      <c r="Z77" s="157"/>
      <c r="AA77" s="157"/>
      <c r="AB77" s="157"/>
      <c r="AC77" s="157"/>
      <c r="AD77" s="157"/>
      <c r="AE77" s="157"/>
      <c r="AF77" t="s" s="154">
        <v>1523</v>
      </c>
      <c r="AG77" t="s" s="154">
        <v>1524</v>
      </c>
      <c r="AH77" s="157"/>
      <c r="AI77" t="s" s="184">
        <v>1515</v>
      </c>
      <c r="AJ77" t="s" s="185">
        <f>AJ42</f>
        <v>1049</v>
      </c>
      <c r="AK77" t="s" s="154">
        <f t="shared" si="990" ref="AK77:FI77">IF(AK4="","",IF(AK4="Tarifa 1","No aplica",$AI$77))</f>
        <v>1515</v>
      </c>
      <c r="AL77" t="s" s="154">
        <f>IF(AL4="","",IF(AL4="Tarifa 1","No aplica",$AI$77))</f>
        <v>1515</v>
      </c>
      <c r="AM77" t="s" s="154">
        <f>IF(AM4="","",IF(AM4="Tarifa 1","No aplica",$AI$77))</f>
        <v>1515</v>
      </c>
      <c r="AN77" t="s" s="154">
        <f>IF(AN4="","",IF(AN4="Tarifa 1","No aplica",$AI$77))</f>
        <v>1515</v>
      </c>
      <c r="AO77" t="s" s="154">
        <f>IF(AO4="","",IF(AO4="Tarifa 1","No aplica",$AI$77))</f>
        <v>1515</v>
      </c>
      <c r="AP77" t="s" s="154">
        <f>IF(AP4="","",IF(AP4="Tarifa 1","No aplica",$AI$77))</f>
      </c>
      <c r="AQ77" t="s" s="154">
        <f>IF(AQ4="","",IF(AQ4="Tarifa 1","No aplica",$AI$77))</f>
      </c>
      <c r="AR77" t="s" s="154">
        <f>IF(AR4="","",IF(AR4="Tarifa 1","No aplica",$AI$77))</f>
      </c>
      <c r="AS77" t="s" s="154">
        <f>IF(AS4="","",IF(AS4="Tarifa 1","No aplica",$AI$77))</f>
      </c>
      <c r="AT77" t="s" s="154">
        <f>IF(AT4="","",IF(AT4="Tarifa 1","No aplica",$AI$77))</f>
      </c>
      <c r="AU77" t="s" s="154">
        <f>IF(AU4="","",IF(AU4="Tarifa 1","No aplica",$AI$77))</f>
      </c>
      <c r="AV77" t="s" s="154">
        <f>IF(AV4="","",IF(AV4="Tarifa 1","No aplica",$AI$77))</f>
      </c>
      <c r="AW77" t="s" s="154">
        <f>IF(AW4="","",IF(AW4="Tarifa 1","No aplica",$AI$77))</f>
      </c>
      <c r="AX77" t="s" s="154">
        <f>IF(AX4="","",IF(AX4="Tarifa 1","No aplica",$AI$77))</f>
      </c>
      <c r="AY77" t="s" s="154">
        <f>IF(AY4="","",IF(AY4="Tarifa 1","No aplica",$AI$77))</f>
      </c>
      <c r="AZ77" t="s" s="154">
        <f>IF(AZ4="","",IF(AZ4="Tarifa 1","No aplica",$AI$77))</f>
      </c>
      <c r="BA77" t="s" s="154">
        <f>IF(BA4="","",IF(BA4="Tarifa 1","No aplica",$AI$77))</f>
      </c>
      <c r="BB77" t="s" s="154">
        <f>IF(BB4="","",IF(BB4="Tarifa 1","No aplica",$AI$77))</f>
      </c>
      <c r="BC77" t="s" s="154">
        <f>IF(BC4="","",IF(BC4="Tarifa 1","No aplica",$AI$77))</f>
      </c>
      <c r="BD77" t="s" s="154">
        <f>IF(BD4="","",IF(BD4="Tarifa 1","No aplica",$AI$77))</f>
      </c>
      <c r="BE77" t="s" s="154">
        <f>IF(BE4="","",IF(BE4="Tarifa 1","No aplica",$AI$77))</f>
      </c>
      <c r="BF77" t="s" s="154">
        <f>IF(BF4="","",IF(BF4="Tarifa 1","No aplica",$AI$77))</f>
      </c>
      <c r="BG77" t="s" s="154">
        <f>IF(BG4="","",IF(BG4="Tarifa 1","No aplica",$AI$77))</f>
      </c>
      <c r="BH77" t="s" s="154">
        <f>IF(BH4="","",IF(BH4="Tarifa 1","No aplica",$AI$77))</f>
      </c>
      <c r="BI77" t="s" s="154">
        <f>IF(BI4="","",IF(BI4="Tarifa 1","No aplica",$AI$77))</f>
      </c>
      <c r="BJ77" t="s" s="154">
        <f>IF(BJ4="","",IF(BJ4="Tarifa 1","No aplica",$AI$77))</f>
      </c>
      <c r="BK77" t="s" s="154">
        <f>IF(BK4="","",IF(BK4="Tarifa 1","No aplica",$AI$77))</f>
      </c>
      <c r="BL77" t="s" s="154">
        <f>IF(BL4="","",IF(BL4="Tarifa 1","No aplica",$AI$77))</f>
      </c>
      <c r="BM77" t="s" s="154">
        <f>IF(BM4="","",IF(BM4="Tarifa 1","No aplica",$AI$77))</f>
      </c>
      <c r="BN77" t="s" s="154">
        <f>IF(BN4="","",IF(BN4="Tarifa 1","No aplica",$AI$77))</f>
      </c>
      <c r="BO77" t="s" s="154">
        <f>IF(BO4="","",IF(BO4="Tarifa 1","No aplica",$AI$77))</f>
      </c>
      <c r="BP77" t="s" s="154">
        <f>IF(BP4="","",IF(BP4="Tarifa 1","No aplica",$AI$77))</f>
      </c>
      <c r="BQ77" t="s" s="154">
        <f>IF(BQ4="","",IF(BQ4="Tarifa 1","No aplica",$AI$77))</f>
      </c>
      <c r="BR77" t="s" s="154">
        <f>IF(BR4="","",IF(BR4="Tarifa 1","No aplica",$AI$77))</f>
      </c>
      <c r="BS77" t="s" s="154">
        <f>IF(BS4="","",IF(BS4="Tarifa 1","No aplica",$AI$77))</f>
      </c>
      <c r="BT77" t="s" s="154">
        <f>IF(BT4="","",IF(BT4="Tarifa 1","No aplica",$AI$77))</f>
      </c>
      <c r="BU77" t="s" s="154">
        <f>IF(BU4="","",IF(BU4="Tarifa 1","No aplica",$AI$77))</f>
      </c>
      <c r="BV77" t="s" s="154">
        <f>IF(BV4="","",IF(BV4="Tarifa 1","No aplica",$AI$77))</f>
      </c>
      <c r="BW77" t="s" s="154">
        <f>IF(BW4="","",IF(BW4="Tarifa 1","No aplica",$AI$77))</f>
      </c>
      <c r="BX77" t="s" s="154">
        <f>IF(BX4="","",IF(BX4="Tarifa 1","No aplica",$AI$77))</f>
      </c>
      <c r="BY77" t="s" s="154">
        <f>IF(BY4="","",IF(BY4="Tarifa 1","No aplica",$AI$77))</f>
      </c>
      <c r="BZ77" t="s" s="154">
        <f>IF(BZ4="","",IF(BZ4="Tarifa 1","No aplica",$AI$77))</f>
      </c>
      <c r="CA77" t="s" s="154">
        <f>IF(CA4="","",IF(CA4="Tarifa 1","No aplica",$AI$77))</f>
      </c>
      <c r="CB77" t="s" s="154">
        <f>IF(CB4="","",IF(CB4="Tarifa 1","No aplica",$AI$77))</f>
      </c>
      <c r="CC77" t="s" s="154">
        <f>IF(CC4="","",IF(CC4="Tarifa 1","No aplica",$AI$77))</f>
      </c>
      <c r="CD77" t="s" s="154">
        <f>IF(CD4="","",IF(CD4="Tarifa 1","No aplica",$AI$77))</f>
      </c>
      <c r="CE77" t="s" s="154">
        <f>IF(CE4="","",IF(CE4="Tarifa 1","No aplica",$AI$77))</f>
      </c>
      <c r="CF77" t="s" s="154">
        <f>IF(CF4="","",IF(CF4="Tarifa 1","No aplica",$AI$77))</f>
      </c>
      <c r="CG77" t="s" s="154">
        <f>IF(CG4="","",IF(CG4="Tarifa 1","No aplica",$AI$77))</f>
      </c>
      <c r="CH77" t="s" s="154">
        <f>IF(CH4="","",IF(CH4="Tarifa 1","No aplica",$AI$77))</f>
      </c>
      <c r="CI77" t="s" s="154">
        <f>IF(CI4="","",IF(CI4="Tarifa 1","No aplica",$AI$77))</f>
      </c>
      <c r="CJ77" t="s" s="154">
        <f>IF(CJ4="","",IF(CJ4="Tarifa 1","No aplica",$AI$77))</f>
      </c>
      <c r="CK77" t="s" s="154">
        <f>IF(CK4="","",IF(CK4="Tarifa 1","No aplica",$AI$77))</f>
      </c>
      <c r="CL77" t="s" s="154">
        <f>IF(CL4="","",IF(CL4="Tarifa 1","No aplica",$AI$77))</f>
      </c>
      <c r="CM77" t="s" s="154">
        <f>IF(CM4="","",IF(CM4="Tarifa 1","No aplica",$AI$77))</f>
      </c>
      <c r="CN77" t="s" s="154">
        <f>IF(CN4="","",IF(CN4="Tarifa 1","No aplica",$AI$77))</f>
      </c>
      <c r="CO77" t="s" s="154">
        <f>IF(CO4="","",IF(CO4="Tarifa 1","No aplica",$AI$77))</f>
      </c>
      <c r="CP77" t="s" s="154">
        <f>IF(CP4="","",IF(CP4="Tarifa 1","No aplica",$AI$77))</f>
      </c>
      <c r="CQ77" t="s" s="154">
        <f>IF(CQ4="","",IF(CQ4="Tarifa 1","No aplica",$AI$77))</f>
      </c>
      <c r="CR77" t="s" s="154">
        <f>IF(CR4="","",IF(CR4="Tarifa 1","No aplica",$AI$77))</f>
      </c>
      <c r="CS77" t="s" s="154">
        <f>IF(CS4="","",IF(CS4="Tarifa 1","No aplica",$AI$77))</f>
      </c>
      <c r="CT77" t="s" s="154">
        <f>IF(CT4="","",IF(CT4="Tarifa 1","No aplica",$AI$77))</f>
      </c>
      <c r="CU77" t="s" s="154">
        <f>IF(CU4="","",IF(CU4="Tarifa 1","No aplica",$AI$77))</f>
      </c>
      <c r="CV77" t="s" s="154">
        <f>IF(CV4="","",IF(CV4="Tarifa 1","No aplica",$AI$77))</f>
      </c>
      <c r="CW77" t="s" s="154">
        <f>IF(CW4="","",IF(CW4="Tarifa 1","No aplica",$AI$77))</f>
      </c>
      <c r="CX77" t="s" s="154">
        <f>IF(CX4="","",IF(CX4="Tarifa 1","No aplica",$AI$77))</f>
      </c>
      <c r="CY77" t="s" s="154">
        <f>IF(CY4="","",IF(CY4="Tarifa 1","No aplica",$AI$77))</f>
      </c>
      <c r="CZ77" t="s" s="154">
        <f>IF(CZ4="","",IF(CZ4="Tarifa 1","No aplica",$AI$77))</f>
      </c>
      <c r="DA77" t="s" s="154">
        <f>IF(DA4="","",IF(DA4="Tarifa 1","No aplica",$AI$77))</f>
      </c>
      <c r="DB77" t="s" s="154">
        <f>IF(DB4="","",IF(DB4="Tarifa 1","No aplica",$AI$77))</f>
      </c>
      <c r="DC77" t="s" s="154">
        <f>IF(DC4="","",IF(DC4="Tarifa 1","No aplica",$AI$77))</f>
      </c>
      <c r="DD77" t="s" s="154">
        <f>IF(DD4="","",IF(DD4="Tarifa 1","No aplica",$AI$77))</f>
      </c>
      <c r="DE77" t="s" s="154">
        <f>IF(DE4="","",IF(DE4="Tarifa 1","No aplica",$AI$77))</f>
      </c>
      <c r="DF77" t="s" s="154">
        <f>IF(DF4="","",IF(DF4="Tarifa 1","No aplica",$AI$77))</f>
      </c>
      <c r="DG77" t="s" s="154">
        <f>IF(DG4="","",IF(DG4="Tarifa 1","No aplica",$AI$77))</f>
      </c>
      <c r="DH77" t="s" s="154">
        <f>IF(DH4="","",IF(DH4="Tarifa 1","No aplica",$AI$77))</f>
      </c>
      <c r="DI77" t="s" s="154">
        <f>IF(DI4="","",IF(DI4="Tarifa 1","No aplica",$AI$77))</f>
      </c>
      <c r="DJ77" t="s" s="154">
        <f>IF(DJ4="","",IF(DJ4="Tarifa 1","No aplica",$AI$77))</f>
      </c>
      <c r="DK77" t="s" s="154">
        <f>IF(DK4="","",IF(DK4="Tarifa 1","No aplica",$AI$77))</f>
      </c>
      <c r="DL77" t="s" s="154">
        <f>IF(DL4="","",IF(DL4="Tarifa 1","No aplica",$AI$77))</f>
      </c>
      <c r="DM77" t="s" s="154">
        <f>IF(DM4="","",IF(DM4="Tarifa 1","No aplica",$AI$77))</f>
      </c>
      <c r="DN77" t="s" s="154">
        <f>IF(DN4="","",IF(DN4="Tarifa 1","No aplica",$AI$77))</f>
      </c>
      <c r="DO77" t="s" s="154">
        <f>IF(DO4="","",IF(DO4="Tarifa 1","No aplica",$AI$77))</f>
      </c>
      <c r="DP77" t="s" s="154">
        <f>IF(DP4="","",IF(DP4="Tarifa 1","No aplica",$AI$77))</f>
      </c>
      <c r="DQ77" t="s" s="154">
        <f>IF(DQ4="","",IF(DQ4="Tarifa 1","No aplica",$AI$77))</f>
      </c>
      <c r="DR77" t="s" s="154">
        <f>IF(DR4="","",IF(DR4="Tarifa 1","No aplica",$AI$77))</f>
      </c>
      <c r="DS77" t="s" s="154">
        <f>IF(DS4="","",IF(DS4="Tarifa 1","No aplica",$AI$77))</f>
      </c>
      <c r="DT77" t="s" s="154">
        <f>IF(DT4="","",IF(DT4="Tarifa 1","No aplica",$AI$77))</f>
      </c>
      <c r="DU77" t="s" s="154">
        <f>IF(DU4="","",IF(DU4="Tarifa 1","No aplica",$AI$77))</f>
      </c>
      <c r="DV77" t="s" s="154">
        <f>IF(DV4="","",IF(DV4="Tarifa 1","No aplica",$AI$77))</f>
      </c>
      <c r="DW77" t="s" s="154">
        <f>IF(DW4="","",IF(DW4="Tarifa 1","No aplica",$AI$77))</f>
      </c>
      <c r="DX77" t="s" s="154">
        <f>IF(DX4="","",IF(DX4="Tarifa 1","No aplica",$AI$77))</f>
      </c>
      <c r="DY77" t="s" s="154">
        <f>IF(DY4="","",IF(DY4="Tarifa 1","No aplica",$AI$77))</f>
      </c>
      <c r="DZ77" t="s" s="154">
        <f>IF(DZ4="","",IF(DZ4="Tarifa 1","No aplica",$AI$77))</f>
      </c>
      <c r="EA77" t="s" s="154">
        <f>IF(EA4="","",IF(EA4="Tarifa 1","No aplica",$AI$77))</f>
      </c>
      <c r="EB77" t="s" s="154">
        <f>IF(EB4="","",IF(EB4="Tarifa 1","No aplica",$AI$77))</f>
      </c>
      <c r="EC77" t="s" s="154">
        <f>IF(EC4="","",IF(EC4="Tarifa 1","No aplica",$AI$77))</f>
      </c>
      <c r="ED77" t="s" s="154">
        <f>IF(ED4="","",IF(ED4="Tarifa 1","No aplica",$AI$77))</f>
      </c>
      <c r="EE77" t="s" s="154">
        <f>IF(EE4="","",IF(EE4="Tarifa 1","No aplica",$AI$77))</f>
      </c>
      <c r="EF77" t="s" s="154">
        <f>IF(EF4="","",IF(EF4="Tarifa 1","No aplica",$AI$77))</f>
      </c>
      <c r="EG77" t="s" s="154">
        <f>IF(EG4="","",IF(EG4="Tarifa 1","No aplica",$AI$77))</f>
      </c>
      <c r="EH77" t="s" s="154">
        <f>IF(EH4="","",IF(EH4="Tarifa 1","No aplica",$AI$77))</f>
      </c>
      <c r="EI77" t="s" s="154">
        <f>IF(EI4="","",IF(EI4="Tarifa 1","No aplica",$AI$77))</f>
      </c>
      <c r="EJ77" t="s" s="154">
        <f>IF(EJ4="","",IF(EJ4="Tarifa 1","No aplica",$AI$77))</f>
      </c>
      <c r="EK77" t="s" s="154">
        <f>IF(EK4="","",IF(EK4="Tarifa 1","No aplica",$AI$77))</f>
      </c>
      <c r="EL77" t="s" s="154">
        <f>IF(EL4="","",IF(EL4="Tarifa 1","No aplica",$AI$77))</f>
      </c>
      <c r="EM77" t="s" s="154">
        <f>IF(EM4="","",IF(EM4="Tarifa 1","No aplica",$AI$77))</f>
      </c>
      <c r="EN77" t="s" s="154">
        <f>IF(EN4="","",IF(EN4="Tarifa 1","No aplica",$AI$77))</f>
      </c>
      <c r="EO77" t="s" s="154">
        <f>IF(EO4="","",IF(EO4="Tarifa 1","No aplica",$AI$77))</f>
      </c>
      <c r="EP77" t="s" s="154">
        <f>IF(EP4="","",IF(EP4="Tarifa 1","No aplica",$AI$77))</f>
      </c>
      <c r="EQ77" t="s" s="154">
        <f>IF(EQ4="","",IF(EQ4="Tarifa 1","No aplica",$AI$77))</f>
      </c>
      <c r="ER77" t="s" s="154">
        <f>IF(ER4="","",IF(ER4="Tarifa 1","No aplica",$AI$77))</f>
      </c>
      <c r="ES77" t="s" s="154">
        <f>IF(ES4="","",IF(ES4="Tarifa 1","No aplica",$AI$77))</f>
      </c>
      <c r="ET77" t="s" s="154">
        <f>IF(ET4="","",IF(ET4="Tarifa 1","No aplica",$AI$77))</f>
      </c>
      <c r="EU77" t="s" s="154">
        <f>IF(EU4="","",IF(EU4="Tarifa 1","No aplica",$AI$77))</f>
      </c>
      <c r="EV77" t="s" s="154">
        <f>IF(EV4="","",IF(EV4="Tarifa 1","No aplica",$AI$77))</f>
      </c>
      <c r="EW77" t="s" s="154">
        <f>IF(EW4="","",IF(EW4="Tarifa 1","No aplica",$AI$77))</f>
      </c>
      <c r="EX77" t="s" s="154">
        <f>IF(EX4="","",IF(EX4="Tarifa 1","No aplica",$AI$77))</f>
      </c>
      <c r="EY77" t="s" s="154">
        <f>IF(EY4="","",IF(EY4="Tarifa 1","No aplica",$AI$77))</f>
      </c>
      <c r="EZ77" t="s" s="154">
        <f>IF(EZ4="","",IF(EZ4="Tarifa 1","No aplica",$AI$77))</f>
      </c>
      <c r="FA77" t="s" s="154">
        <f>IF(FA4="","",IF(FA4="Tarifa 1","No aplica",$AI$77))</f>
      </c>
      <c r="FB77" t="s" s="154">
        <f>IF(FB4="","",IF(FB4="Tarifa 1","No aplica",$AI$77))</f>
      </c>
      <c r="FC77" t="s" s="154">
        <f>IF(FC4="","",IF(FC4="Tarifa 1","No aplica",$AI$77))</f>
      </c>
      <c r="FD77" t="s" s="154">
        <f>IF(FD4="","",IF(FD4="Tarifa 1","No aplica",$AI$77))</f>
      </c>
      <c r="FE77" t="s" s="154">
        <f>IF(FE4="","",IF(FE4="Tarifa 1","No aplica",$AI$77))</f>
      </c>
      <c r="FF77" t="s" s="154">
        <f>IF(FF4="","",IF(FF4="Tarifa 1","No aplica",$AI$77))</f>
      </c>
      <c r="FG77" t="s" s="154">
        <f>IF(FG4="","",IF(FG4="Tarifa 1","No aplica",$AI$77))</f>
      </c>
      <c r="FH77" t="s" s="154">
        <f>IF(FH4="","",IF(FH4="Tarifa 1","No aplica",$AI$77))</f>
      </c>
      <c r="FI77" t="s" s="154">
        <f t="shared" si="990"/>
      </c>
      <c r="FJ77" t="s" s="154">
        <f>IF(FJ4="","",IF(FJ4="Tarifa 1","No aplica",$AI$77))</f>
      </c>
      <c r="FK77" t="s" s="154">
        <f>IF(FK4="","",IF(FK4="Tarifa 1","No aplica",$AI$77))</f>
      </c>
      <c r="FL77" t="s" s="154">
        <f>IF(FL4="","",IF(FL4="Tarifa 1","No aplica",$AI$77))</f>
      </c>
      <c r="FM77" t="s" s="154">
        <f>IF(FM4="","",IF(FM4="Tarifa 1","No aplica",$AI$77))</f>
      </c>
      <c r="FN77" t="s" s="154">
        <f>IF(FN4="","",IF(FN4="Tarifa 1","No aplica",$AI$77))</f>
      </c>
      <c r="FO77" t="s" s="154">
        <f>IF(FO4="","",IF(FO4="Tarifa 1","No aplica",$AI$77))</f>
      </c>
      <c r="FP77" t="s" s="154">
        <f>IF(FP4="","",IF(FP4="Tarifa 1","No aplica",$AI$77))</f>
      </c>
      <c r="FQ77" t="s" s="154">
        <f>IF(FQ4="","",IF(FQ4="Tarifa 1","No aplica",$AI$77))</f>
      </c>
      <c r="FR77" t="s" s="154">
        <f>IF(FR4="","",IF(FR4="Tarifa 1","No aplica",$AI$77))</f>
      </c>
      <c r="FS77" t="s" s="154">
        <f>IF(FS4="","",IF(FS4="Tarifa 1","No aplica",$AI$77))</f>
      </c>
      <c r="FT77" t="s" s="154">
        <f>IF(FT4="","",IF(FT4="Tarifa 1","No aplica",$AI$77))</f>
      </c>
      <c r="FU77" t="s" s="154">
        <f>IF(FU4="","",IF(FU4="Tarifa 1","No aplica",$AI$77))</f>
      </c>
      <c r="FV77" t="s" s="154">
        <f>IF(FV4="","",IF(FV4="Tarifa 1","No aplica",$AI$77))</f>
      </c>
      <c r="FW77" t="s" s="154">
        <f>IF(FW4="","",IF(FW4="Tarifa 1","No aplica",$AI$77))</f>
      </c>
      <c r="FX77" t="s" s="154">
        <f>IF(FX4="","",IF(FX4="Tarifa 1","No aplica",$AI$77))</f>
      </c>
      <c r="FY77" t="s" s="154">
        <f>IF(FY4="","",IF(FY4="Tarifa 1","No aplica",$AI$77))</f>
      </c>
      <c r="FZ77" t="s" s="154">
        <f>IF(FZ4="","",IF(FZ4="Tarifa 1","No aplica",$AI$77))</f>
      </c>
      <c r="GA77" t="s" s="154">
        <f>IF(GA4="","",IF(GA4="Tarifa 1","No aplica",$AI$77))</f>
      </c>
      <c r="GB77" t="s" s="154">
        <f>IF(GB4="","",IF(GB4="Tarifa 1","No aplica",$AI$77))</f>
      </c>
      <c r="GC77" t="s" s="154">
        <f>IF(GC4="","",IF(GC4="Tarifa 1","No aplica",$AI$77))</f>
      </c>
      <c r="GD77" t="s" s="154">
        <f>IF(GD4="","",IF(GD4="Tarifa 1","No aplica",$AI$77))</f>
      </c>
      <c r="GE77" t="s" s="154">
        <f>IF(GE4="","",IF(GE4="Tarifa 1","No aplica",$AI$77))</f>
      </c>
      <c r="GF77" t="s" s="154">
        <f>IF(GF4="","",IF(GF4="Tarifa 1","No aplica",$AI$77))</f>
      </c>
      <c r="GG77" t="s" s="154">
        <f>IF(GG4="","",IF(GG4="Tarifa 1","No aplica",$AI$77))</f>
      </c>
      <c r="GH77" t="s" s="154">
        <f>IF(GH4="","",IF(GH4="Tarifa 1","No aplica",$AI$77))</f>
      </c>
      <c r="GI77" t="s" s="154">
        <f>IF(GI4="","",IF(GI4="Tarifa 1","No aplica",$AI$77))</f>
      </c>
      <c r="GJ77" t="s" s="154">
        <f>IF(GJ4="","",IF(GJ4="Tarifa 1","No aplica",$AI$77))</f>
      </c>
      <c r="GK77" t="s" s="154">
        <f>IF(GK4="","",IF(GK4="Tarifa 1","No aplica",$AI$77))</f>
      </c>
      <c r="GL77" t="s" s="154">
        <f>IF(GL4="","",IF(GL4="Tarifa 1","No aplica",$AI$77))</f>
      </c>
      <c r="GM77" t="s" s="154">
        <f>IF(GM4="","",IF(GM4="Tarifa 1","No aplica",$AI$77))</f>
      </c>
      <c r="GN77" t="s" s="154">
        <f>IF(GN4="","",IF(GN4="Tarifa 1","No aplica",$AI$77))</f>
      </c>
      <c r="GO77" t="s" s="154">
        <f>IF(GO4="","",IF(GO4="Tarifa 1","No aplica",$AI$77))</f>
      </c>
      <c r="GP77" t="s" s="154">
        <f>IF(GP4="","",IF(GP4="Tarifa 1","No aplica",$AI$77))</f>
      </c>
      <c r="GQ77" t="s" s="154">
        <f>IF(GQ4="","",IF(GQ4="Tarifa 1","No aplica",$AI$77))</f>
      </c>
      <c r="GR77" t="s" s="154">
        <f>IF(GR4="","",IF(GR4="Tarifa 1","No aplica",$AI$77))</f>
      </c>
      <c r="GS77" t="s" s="154">
        <f>IF(GS4="","",IF(GS4="Tarifa 1","No aplica",$AI$77))</f>
      </c>
      <c r="GT77" t="s" s="154">
        <f>IF(GT4="","",IF(GT4="Tarifa 1","No aplica",$AI$77))</f>
      </c>
      <c r="GU77" t="s" s="154">
        <f>IF(GU4="","",IF(GU4="Tarifa 1","No aplica",$AI$77))</f>
      </c>
      <c r="GV77" t="s" s="154">
        <f>IF(GV4="","",IF(GV4="Tarifa 1","No aplica",$AI$77))</f>
      </c>
      <c r="GW77" t="s" s="154">
        <f>IF(GW4="","",IF(GW4="Tarifa 1","No aplica",$AI$77))</f>
      </c>
      <c r="GX77" t="s" s="154">
        <f>IF(GX4="","",IF(GX4="Tarifa 1","No aplica",$AI$77))</f>
      </c>
      <c r="GY77" t="s" s="154">
        <f>IF(GY4="","",IF(GY4="Tarifa 1","No aplica",$AI$77))</f>
      </c>
      <c r="GZ77" t="s" s="154">
        <f>IF(GZ4="","",IF(GZ4="Tarifa 1","No aplica",$AI$77))</f>
      </c>
      <c r="HA77" t="s" s="154">
        <f>IF(HA4="","",IF(HA4="Tarifa 1","No aplica",$AI$77))</f>
      </c>
      <c r="HB77" t="s" s="154">
        <f>IF(HB4="","",IF(HB4="Tarifa 1","No aplica",$AI$77))</f>
      </c>
      <c r="HC77" t="s" s="154">
        <f>IF(HC4="","",IF(HC4="Tarifa 1","No aplica",$AI$77))</f>
      </c>
      <c r="HD77" t="s" s="154">
        <f>IF(HD4="","",IF(HD4="Tarifa 1","No aplica",$AI$77))</f>
      </c>
      <c r="HE77" t="s" s="154">
        <f>IF(HE4="","",IF(HE4="Tarifa 1","No aplica",$AI$77))</f>
      </c>
      <c r="HF77" t="s" s="154">
        <f>IF(HF4="","",IF(HF4="Tarifa 1","No aplica",$AI$77))</f>
      </c>
      <c r="HG77" t="s" s="154">
        <f>IF(HG4="","",IF(HG4="Tarifa 1","No aplica",$AI$77))</f>
      </c>
      <c r="HH77" t="s" s="154">
        <f>IF(HH4="","",IF(HH4="Tarifa 1","No aplica",$AI$77))</f>
      </c>
      <c r="HI77" t="s" s="154">
        <f>IF(HI4="","",IF(HI4="Tarifa 1","No aplica",$AI$77))</f>
      </c>
      <c r="HJ77" t="s" s="154">
        <f>IF(HJ4="","",IF(HJ4="Tarifa 1","No aplica",$AI$77))</f>
      </c>
      <c r="HK77" t="s" s="154">
        <f>IF(HK4="","",IF(HK4="Tarifa 1","No aplica",$AI$77))</f>
      </c>
      <c r="HL77" t="s" s="154">
        <f>IF(HL4="","",IF(HL4="Tarifa 1","No aplica",$AI$77))</f>
      </c>
      <c r="HM77" t="s" s="154">
        <f>IF(HM4="","",IF(HM4="Tarifa 1","No aplica",$AI$77))</f>
      </c>
      <c r="HN77" t="s" s="154">
        <f>IF(HN4="","",IF(HN4="Tarifa 1","No aplica",$AI$77))</f>
      </c>
      <c r="HO77" t="s" s="154">
        <f>IF(HO4="","",IF(HO4="Tarifa 1","No aplica",$AI$77))</f>
      </c>
      <c r="HP77" t="s" s="154">
        <f>IF(HP4="","",IF(HP4="Tarifa 1","No aplica",$AI$77))</f>
      </c>
      <c r="HQ77" t="s" s="154">
        <f>IF(HQ4="","",IF(HQ4="Tarifa 1","No aplica",$AI$77))</f>
      </c>
      <c r="HR77" t="s" s="154">
        <f>IF(HR4="","",IF(HR4="Tarifa 1","No aplica",$AI$77))</f>
      </c>
      <c r="HS77" t="s" s="154">
        <f>IF(HS4="","",IF(HS4="Tarifa 1","No aplica",$AI$77))</f>
      </c>
      <c r="HT77" t="s" s="154">
        <f>IF(HT4="","",IF(HT4="Tarifa 1","No aplica",$AI$77))</f>
      </c>
      <c r="HU77" t="s" s="154">
        <f>IF(HU4="","",IF(HU4="Tarifa 1","No aplica",$AI$77))</f>
      </c>
      <c r="HV77" t="s" s="154">
        <f>IF(HV4="","",IF(HV4="Tarifa 1","No aplica",$AI$77))</f>
      </c>
      <c r="HW77" t="s" s="154">
        <f>IF(HW4="","",IF(HW4="Tarifa 1","No aplica",$AI$77))</f>
      </c>
      <c r="HX77" t="s" s="154">
        <f>IF(HX4="","",IF(HX4="Tarifa 1","No aplica",$AI$77))</f>
      </c>
      <c r="HY77" t="s" s="154">
        <f>IF(HY4="","",IF(HY4="Tarifa 1","No aplica",$AI$77))</f>
      </c>
      <c r="HZ77" t="s" s="154">
        <f>IF(HZ4="","",IF(HZ4="Tarifa 1","No aplica",$AI$77))</f>
      </c>
      <c r="IA77" t="s" s="154">
        <f>IF(IA4="","",IF(IA4="Tarifa 1","No aplica",$AI$77))</f>
      </c>
      <c r="IB77" t="s" s="154">
        <f>IF(IB4="","",IF(IB4="Tarifa 1","No aplica",$AI$77))</f>
      </c>
      <c r="IC77" t="s" s="154">
        <f>IF(IC4="","",IF(IC4="Tarifa 1","No aplica",$AI$77))</f>
      </c>
      <c r="ID77" t="s" s="154">
        <f>IF(ID4="","",IF(ID4="Tarifa 1","No aplica",$AI$77))</f>
      </c>
      <c r="IE77" t="s" s="154">
        <f>IF(IE4="","",IF(IE4="Tarifa 1","No aplica",$AI$77))</f>
      </c>
      <c r="IF77" t="s" s="154">
        <f>IF(IF4="","",IF(IF4="Tarifa 1","No aplica",$AI$77))</f>
      </c>
      <c r="IG77" t="s" s="154">
        <f>IF(IG4="","",IF(IG4="Tarifa 1","No aplica",$AI$77))</f>
      </c>
      <c r="IH77" t="s" s="154">
        <f>IF(IH4="","",IF(IH4="Tarifa 1","No aplica",$AI$77))</f>
      </c>
      <c r="II77" t="s" s="154">
        <f>IF(II4="","",IF(II4="Tarifa 1","No aplica",$AI$77))</f>
      </c>
      <c r="IJ77" t="s" s="154">
        <f>IF(IJ4="","",IF(IJ4="Tarifa 1","No aplica",$AI$77))</f>
      </c>
      <c r="IK77" t="s" s="154">
        <f>IF(IK4="","",IF(IK4="Tarifa 1","No aplica",$AI$77))</f>
      </c>
      <c r="IL77" t="s" s="154">
        <f>IF(IL4="","",IF(IL4="Tarifa 1","No aplica",$AI$77))</f>
      </c>
      <c r="IM77" t="s" s="154">
        <f>IF(IM4="","",IF(IM4="Tarifa 1","No aplica",$AI$77))</f>
      </c>
      <c r="IN77" t="s" s="154">
        <f>IF(IN4="","",IF(IN4="Tarifa 1","No aplica",$AI$77))</f>
      </c>
      <c r="IO77" t="s" s="154">
        <f>IF(IO4="","",IF(IO4="Tarifa 1","No aplica",$AI$77))</f>
      </c>
      <c r="IP77" t="s" s="154">
        <f>IF(IP4="","",IF(IP4="Tarifa 1","No aplica",$AI$77))</f>
      </c>
      <c r="IQ77" t="s" s="154">
        <f>IF(IQ4="","",IF(IQ4="Tarifa 1","No aplica",$AI$77))</f>
      </c>
      <c r="IR77" t="s" s="154">
        <f>IF(IR4="","",IF(IR4="Tarifa 1","No aplica",$AI$77))</f>
      </c>
      <c r="IS77" t="s" s="154">
        <f>IF(IS4="","",IF(IS4="Tarifa 1","No aplica",$AI$77))</f>
      </c>
      <c r="IT77" t="s" s="154">
        <f>IF(IT4="","",IF(IT4="Tarifa 1","No aplica",$AI$77))</f>
      </c>
      <c r="IU77" t="s" s="186">
        <f>IF(IU4="","",IF(IU4="Tarifa 1","No aplica",$AI$77))</f>
      </c>
    </row>
    <row r="78" s="141" customFormat="1" ht="15.2" customHeight="1">
      <c r="B78" t="s" s="153">
        <f>IF(INDEX(C78:AH78,1,'Tarifas Eléctricas'!$E$38)=0," ",INDEX(C78:AH78,1,'Tarifas Eléctricas'!$E$38))</f>
        <v>570</v>
      </c>
      <c r="C78" s="157"/>
      <c r="D78" s="157"/>
      <c r="E78" s="157"/>
      <c r="F78" s="157"/>
      <c r="G78" s="157"/>
      <c r="H78" s="157"/>
      <c r="I78" t="s" s="154">
        <v>1525</v>
      </c>
      <c r="J78" s="157"/>
      <c r="K78" s="157"/>
      <c r="L78" s="157"/>
      <c r="M78" s="157"/>
      <c r="N78" t="s" s="154">
        <v>1526</v>
      </c>
      <c r="O78" t="s" s="154">
        <v>1527</v>
      </c>
      <c r="P78" t="s" s="154">
        <v>1528</v>
      </c>
      <c r="Q78" t="s" s="154">
        <v>1529</v>
      </c>
      <c r="R78" t="s" s="154">
        <v>1530</v>
      </c>
      <c r="S78" s="157"/>
      <c r="T78" s="157"/>
      <c r="U78" s="157"/>
      <c r="V78" t="s" s="154">
        <v>1531</v>
      </c>
      <c r="W78" t="s" s="154">
        <v>1532</v>
      </c>
      <c r="X78" s="157"/>
      <c r="Y78" s="157"/>
      <c r="Z78" s="157"/>
      <c r="AA78" s="157"/>
      <c r="AB78" s="157"/>
      <c r="AC78" s="157"/>
      <c r="AD78" s="157"/>
      <c r="AE78" s="157"/>
      <c r="AF78" t="s" s="154">
        <v>1533</v>
      </c>
      <c r="AG78" t="s" s="154">
        <v>1534</v>
      </c>
      <c r="AH78" s="157"/>
      <c r="AI78" t="s" s="184">
        <v>1535</v>
      </c>
      <c r="AJ78" t="s" s="185">
        <f>AJ43</f>
        <v>1069</v>
      </c>
      <c r="AK78" t="s" s="154">
        <f t="shared" si="1211" ref="AK78:FI78">IF(AK5="","",IF(AK5="Tarifa 1","No aplica",$AI$78))</f>
        <v>1535</v>
      </c>
      <c r="AL78" t="s" s="154">
        <f>IF(AL5="","",IF(AL5="Tarifa 1","No aplica",$AI$78))</f>
        <v>1535</v>
      </c>
      <c r="AM78" t="s" s="154">
        <f>IF(AM5="","",IF(AM5="Tarifa 1","No aplica",$AI$78))</f>
        <v>1535</v>
      </c>
      <c r="AN78" t="s" s="154">
        <f>IF(AN5="","",IF(AN5="Tarifa 1","No aplica",$AI$78))</f>
        <v>1535</v>
      </c>
      <c r="AO78" t="s" s="154">
        <f>IF(AO5="","",IF(AO5="Tarifa 1","No aplica",$AI$78))</f>
        <v>1535</v>
      </c>
      <c r="AP78" t="s" s="154">
        <f>IF(AP5="","",IF(AP5="Tarifa 1","No aplica",$AI$78))</f>
        <v>1535</v>
      </c>
      <c r="AQ78" t="s" s="154">
        <f>IF(AQ5="","",IF(AQ5="Tarifa 1","No aplica",$AI$78))</f>
        <v>1535</v>
      </c>
      <c r="AR78" t="s" s="154">
        <f>IF(AR5="","",IF(AR5="Tarifa 1","No aplica",$AI$78))</f>
        <v>1535</v>
      </c>
      <c r="AS78" t="s" s="154">
        <f>IF(AS5="","",IF(AS5="Tarifa 1","No aplica",$AI$78))</f>
        <v>1535</v>
      </c>
      <c r="AT78" t="s" s="154">
        <f>IF(AT5="","",IF(AT5="Tarifa 1","No aplica",$AI$78))</f>
        <v>1535</v>
      </c>
      <c r="AU78" t="s" s="154">
        <f>IF(AU5="","",IF(AU5="Tarifa 1","No aplica",$AI$78))</f>
        <v>1535</v>
      </c>
      <c r="AV78" t="s" s="154">
        <f>IF(AV5="","",IF(AV5="Tarifa 1","No aplica",$AI$78))</f>
      </c>
      <c r="AW78" t="s" s="154">
        <f>IF(AW5="","",IF(AW5="Tarifa 1","No aplica",$AI$78))</f>
      </c>
      <c r="AX78" t="s" s="154">
        <f>IF(AX5="","",IF(AX5="Tarifa 1","No aplica",$AI$78))</f>
      </c>
      <c r="AY78" t="s" s="154">
        <f>IF(AY5="","",IF(AY5="Tarifa 1","No aplica",$AI$78))</f>
      </c>
      <c r="AZ78" t="s" s="154">
        <f>IF(AZ5="","",IF(AZ5="Tarifa 1","No aplica",$AI$78))</f>
      </c>
      <c r="BA78" t="s" s="154">
        <f>IF(BA5="","",IF(BA5="Tarifa 1","No aplica",$AI$78))</f>
      </c>
      <c r="BB78" t="s" s="154">
        <f>IF(BB5="","",IF(BB5="Tarifa 1","No aplica",$AI$78))</f>
      </c>
      <c r="BC78" t="s" s="154">
        <f>IF(BC5="","",IF(BC5="Tarifa 1","No aplica",$AI$78))</f>
      </c>
      <c r="BD78" t="s" s="154">
        <f>IF(BD5="","",IF(BD5="Tarifa 1","No aplica",$AI$78))</f>
      </c>
      <c r="BE78" t="s" s="154">
        <f>IF(BE5="","",IF(BE5="Tarifa 1","No aplica",$AI$78))</f>
      </c>
      <c r="BF78" t="s" s="154">
        <f>IF(BF5="","",IF(BF5="Tarifa 1","No aplica",$AI$78))</f>
      </c>
      <c r="BG78" t="s" s="154">
        <f>IF(BG5="","",IF(BG5="Tarifa 1","No aplica",$AI$78))</f>
      </c>
      <c r="BH78" t="s" s="154">
        <f>IF(BH5="","",IF(BH5="Tarifa 1","No aplica",$AI$78))</f>
      </c>
      <c r="BI78" t="s" s="154">
        <f>IF(BI5="","",IF(BI5="Tarifa 1","No aplica",$AI$78))</f>
      </c>
      <c r="BJ78" t="s" s="154">
        <f>IF(BJ5="","",IF(BJ5="Tarifa 1","No aplica",$AI$78))</f>
      </c>
      <c r="BK78" t="s" s="154">
        <f>IF(BK5="","",IF(BK5="Tarifa 1","No aplica",$AI$78))</f>
      </c>
      <c r="BL78" t="s" s="154">
        <f>IF(BL5="","",IF(BL5="Tarifa 1","No aplica",$AI$78))</f>
      </c>
      <c r="BM78" t="s" s="154">
        <f>IF(BM5="","",IF(BM5="Tarifa 1","No aplica",$AI$78))</f>
      </c>
      <c r="BN78" t="s" s="154">
        <f>IF(BN5="","",IF(BN5="Tarifa 1","No aplica",$AI$78))</f>
      </c>
      <c r="BO78" t="s" s="154">
        <f>IF(BO5="","",IF(BO5="Tarifa 1","No aplica",$AI$78))</f>
      </c>
      <c r="BP78" t="s" s="154">
        <f>IF(BP5="","",IF(BP5="Tarifa 1","No aplica",$AI$78))</f>
      </c>
      <c r="BQ78" t="s" s="154">
        <f>IF(BQ5="","",IF(BQ5="Tarifa 1","No aplica",$AI$78))</f>
      </c>
      <c r="BR78" t="s" s="154">
        <f>IF(BR5="","",IF(BR5="Tarifa 1","No aplica",$AI$78))</f>
      </c>
      <c r="BS78" t="s" s="154">
        <f>IF(BS5="","",IF(BS5="Tarifa 1","No aplica",$AI$78))</f>
      </c>
      <c r="BT78" t="s" s="154">
        <f>IF(BT5="","",IF(BT5="Tarifa 1","No aplica",$AI$78))</f>
      </c>
      <c r="BU78" t="s" s="154">
        <f>IF(BU5="","",IF(BU5="Tarifa 1","No aplica",$AI$78))</f>
      </c>
      <c r="BV78" t="s" s="154">
        <f>IF(BV5="","",IF(BV5="Tarifa 1","No aplica",$AI$78))</f>
      </c>
      <c r="BW78" t="s" s="154">
        <f>IF(BW5="","",IF(BW5="Tarifa 1","No aplica",$AI$78))</f>
      </c>
      <c r="BX78" t="s" s="154">
        <f>IF(BX5="","",IF(BX5="Tarifa 1","No aplica",$AI$78))</f>
      </c>
      <c r="BY78" t="s" s="154">
        <f>IF(BY5="","",IF(BY5="Tarifa 1","No aplica",$AI$78))</f>
      </c>
      <c r="BZ78" t="s" s="154">
        <f>IF(BZ5="","",IF(BZ5="Tarifa 1","No aplica",$AI$78))</f>
      </c>
      <c r="CA78" t="s" s="154">
        <f>IF(CA5="","",IF(CA5="Tarifa 1","No aplica",$AI$78))</f>
      </c>
      <c r="CB78" t="s" s="154">
        <f>IF(CB5="","",IF(CB5="Tarifa 1","No aplica",$AI$78))</f>
      </c>
      <c r="CC78" t="s" s="154">
        <f>IF(CC5="","",IF(CC5="Tarifa 1","No aplica",$AI$78))</f>
      </c>
      <c r="CD78" t="s" s="154">
        <f>IF(CD5="","",IF(CD5="Tarifa 1","No aplica",$AI$78))</f>
      </c>
      <c r="CE78" t="s" s="154">
        <f>IF(CE5="","",IF(CE5="Tarifa 1","No aplica",$AI$78))</f>
      </c>
      <c r="CF78" t="s" s="154">
        <f>IF(CF5="","",IF(CF5="Tarifa 1","No aplica",$AI$78))</f>
      </c>
      <c r="CG78" t="s" s="154">
        <f>IF(CG5="","",IF(CG5="Tarifa 1","No aplica",$AI$78))</f>
      </c>
      <c r="CH78" t="s" s="154">
        <f>IF(CH5="","",IF(CH5="Tarifa 1","No aplica",$AI$78))</f>
      </c>
      <c r="CI78" t="s" s="154">
        <f>IF(CI5="","",IF(CI5="Tarifa 1","No aplica",$AI$78))</f>
      </c>
      <c r="CJ78" t="s" s="154">
        <f>IF(CJ5="","",IF(CJ5="Tarifa 1","No aplica",$AI$78))</f>
      </c>
      <c r="CK78" t="s" s="154">
        <f>IF(CK5="","",IF(CK5="Tarifa 1","No aplica",$AI$78))</f>
      </c>
      <c r="CL78" t="s" s="154">
        <f>IF(CL5="","",IF(CL5="Tarifa 1","No aplica",$AI$78))</f>
      </c>
      <c r="CM78" t="s" s="154">
        <f>IF(CM5="","",IF(CM5="Tarifa 1","No aplica",$AI$78))</f>
      </c>
      <c r="CN78" t="s" s="154">
        <f>IF(CN5="","",IF(CN5="Tarifa 1","No aplica",$AI$78))</f>
      </c>
      <c r="CO78" t="s" s="154">
        <f>IF(CO5="","",IF(CO5="Tarifa 1","No aplica",$AI$78))</f>
      </c>
      <c r="CP78" t="s" s="154">
        <f>IF(CP5="","",IF(CP5="Tarifa 1","No aplica",$AI$78))</f>
      </c>
      <c r="CQ78" t="s" s="154">
        <f>IF(CQ5="","",IF(CQ5="Tarifa 1","No aplica",$AI$78))</f>
      </c>
      <c r="CR78" t="s" s="154">
        <f>IF(CR5="","",IF(CR5="Tarifa 1","No aplica",$AI$78))</f>
      </c>
      <c r="CS78" t="s" s="154">
        <f>IF(CS5="","",IF(CS5="Tarifa 1","No aplica",$AI$78))</f>
      </c>
      <c r="CT78" t="s" s="154">
        <f>IF(CT5="","",IF(CT5="Tarifa 1","No aplica",$AI$78))</f>
      </c>
      <c r="CU78" t="s" s="154">
        <f>IF(CU5="","",IF(CU5="Tarifa 1","No aplica",$AI$78))</f>
      </c>
      <c r="CV78" t="s" s="154">
        <f>IF(CV5="","",IF(CV5="Tarifa 1","No aplica",$AI$78))</f>
      </c>
      <c r="CW78" t="s" s="154">
        <f>IF(CW5="","",IF(CW5="Tarifa 1","No aplica",$AI$78))</f>
      </c>
      <c r="CX78" t="s" s="154">
        <f>IF(CX5="","",IF(CX5="Tarifa 1","No aplica",$AI$78))</f>
      </c>
      <c r="CY78" t="s" s="154">
        <f>IF(CY5="","",IF(CY5="Tarifa 1","No aplica",$AI$78))</f>
      </c>
      <c r="CZ78" t="s" s="154">
        <f>IF(CZ5="","",IF(CZ5="Tarifa 1","No aplica",$AI$78))</f>
      </c>
      <c r="DA78" t="s" s="154">
        <f>IF(DA5="","",IF(DA5="Tarifa 1","No aplica",$AI$78))</f>
      </c>
      <c r="DB78" t="s" s="154">
        <f>IF(DB5="","",IF(DB5="Tarifa 1","No aplica",$AI$78))</f>
      </c>
      <c r="DC78" t="s" s="154">
        <f>IF(DC5="","",IF(DC5="Tarifa 1","No aplica",$AI$78))</f>
      </c>
      <c r="DD78" t="s" s="154">
        <f>IF(DD5="","",IF(DD5="Tarifa 1","No aplica",$AI$78))</f>
      </c>
      <c r="DE78" t="s" s="154">
        <f>IF(DE5="","",IF(DE5="Tarifa 1","No aplica",$AI$78))</f>
      </c>
      <c r="DF78" t="s" s="154">
        <f>IF(DF5="","",IF(DF5="Tarifa 1","No aplica",$AI$78))</f>
      </c>
      <c r="DG78" t="s" s="154">
        <f>IF(DG5="","",IF(DG5="Tarifa 1","No aplica",$AI$78))</f>
      </c>
      <c r="DH78" t="s" s="154">
        <f>IF(DH5="","",IF(DH5="Tarifa 1","No aplica",$AI$78))</f>
      </c>
      <c r="DI78" t="s" s="154">
        <f>IF(DI5="","",IF(DI5="Tarifa 1","No aplica",$AI$78))</f>
      </c>
      <c r="DJ78" t="s" s="154">
        <f>IF(DJ5="","",IF(DJ5="Tarifa 1","No aplica",$AI$78))</f>
      </c>
      <c r="DK78" t="s" s="154">
        <f>IF(DK5="","",IF(DK5="Tarifa 1","No aplica",$AI$78))</f>
      </c>
      <c r="DL78" t="s" s="154">
        <f>IF(DL5="","",IF(DL5="Tarifa 1","No aplica",$AI$78))</f>
      </c>
      <c r="DM78" t="s" s="154">
        <f>IF(DM5="","",IF(DM5="Tarifa 1","No aplica",$AI$78))</f>
      </c>
      <c r="DN78" t="s" s="154">
        <f>IF(DN5="","",IF(DN5="Tarifa 1","No aplica",$AI$78))</f>
      </c>
      <c r="DO78" t="s" s="154">
        <f>IF(DO5="","",IF(DO5="Tarifa 1","No aplica",$AI$78))</f>
      </c>
      <c r="DP78" t="s" s="154">
        <f>IF(DP5="","",IF(DP5="Tarifa 1","No aplica",$AI$78))</f>
      </c>
      <c r="DQ78" t="s" s="154">
        <f>IF(DQ5="","",IF(DQ5="Tarifa 1","No aplica",$AI$78))</f>
      </c>
      <c r="DR78" t="s" s="154">
        <f>IF(DR5="","",IF(DR5="Tarifa 1","No aplica",$AI$78))</f>
      </c>
      <c r="DS78" t="s" s="154">
        <f>IF(DS5="","",IF(DS5="Tarifa 1","No aplica",$AI$78))</f>
      </c>
      <c r="DT78" t="s" s="154">
        <f>IF(DT5="","",IF(DT5="Tarifa 1","No aplica",$AI$78))</f>
      </c>
      <c r="DU78" t="s" s="154">
        <f>IF(DU5="","",IF(DU5="Tarifa 1","No aplica",$AI$78))</f>
      </c>
      <c r="DV78" t="s" s="154">
        <f>IF(DV5="","",IF(DV5="Tarifa 1","No aplica",$AI$78))</f>
      </c>
      <c r="DW78" t="s" s="154">
        <f>IF(DW5="","",IF(DW5="Tarifa 1","No aplica",$AI$78))</f>
      </c>
      <c r="DX78" t="s" s="154">
        <f>IF(DX5="","",IF(DX5="Tarifa 1","No aplica",$AI$78))</f>
      </c>
      <c r="DY78" t="s" s="154">
        <f>IF(DY5="","",IF(DY5="Tarifa 1","No aplica",$AI$78))</f>
      </c>
      <c r="DZ78" t="s" s="154">
        <f>IF(DZ5="","",IF(DZ5="Tarifa 1","No aplica",$AI$78))</f>
      </c>
      <c r="EA78" t="s" s="154">
        <f>IF(EA5="","",IF(EA5="Tarifa 1","No aplica",$AI$78))</f>
      </c>
      <c r="EB78" t="s" s="154">
        <f>IF(EB5="","",IF(EB5="Tarifa 1","No aplica",$AI$78))</f>
      </c>
      <c r="EC78" t="s" s="154">
        <f>IF(EC5="","",IF(EC5="Tarifa 1","No aplica",$AI$78))</f>
      </c>
      <c r="ED78" t="s" s="154">
        <f>IF(ED5="","",IF(ED5="Tarifa 1","No aplica",$AI$78))</f>
      </c>
      <c r="EE78" t="s" s="154">
        <f>IF(EE5="","",IF(EE5="Tarifa 1","No aplica",$AI$78))</f>
      </c>
      <c r="EF78" t="s" s="154">
        <f>IF(EF5="","",IF(EF5="Tarifa 1","No aplica",$AI$78))</f>
      </c>
      <c r="EG78" t="s" s="154">
        <f>IF(EG5="","",IF(EG5="Tarifa 1","No aplica",$AI$78))</f>
      </c>
      <c r="EH78" t="s" s="154">
        <f>IF(EH5="","",IF(EH5="Tarifa 1","No aplica",$AI$78))</f>
      </c>
      <c r="EI78" t="s" s="154">
        <f>IF(EI5="","",IF(EI5="Tarifa 1","No aplica",$AI$78))</f>
      </c>
      <c r="EJ78" t="s" s="154">
        <f>IF(EJ5="","",IF(EJ5="Tarifa 1","No aplica",$AI$78))</f>
      </c>
      <c r="EK78" t="s" s="154">
        <f>IF(EK5="","",IF(EK5="Tarifa 1","No aplica",$AI$78))</f>
      </c>
      <c r="EL78" t="s" s="154">
        <f>IF(EL5="","",IF(EL5="Tarifa 1","No aplica",$AI$78))</f>
      </c>
      <c r="EM78" t="s" s="154">
        <f>IF(EM5="","",IF(EM5="Tarifa 1","No aplica",$AI$78))</f>
      </c>
      <c r="EN78" t="s" s="154">
        <f>IF(EN5="","",IF(EN5="Tarifa 1","No aplica",$AI$78))</f>
      </c>
      <c r="EO78" t="s" s="154">
        <f>IF(EO5="","",IF(EO5="Tarifa 1","No aplica",$AI$78))</f>
      </c>
      <c r="EP78" t="s" s="154">
        <f>IF(EP5="","",IF(EP5="Tarifa 1","No aplica",$AI$78))</f>
      </c>
      <c r="EQ78" t="s" s="154">
        <f>IF(EQ5="","",IF(EQ5="Tarifa 1","No aplica",$AI$78))</f>
      </c>
      <c r="ER78" t="s" s="154">
        <f>IF(ER5="","",IF(ER5="Tarifa 1","No aplica",$AI$78))</f>
      </c>
      <c r="ES78" t="s" s="154">
        <f>IF(ES5="","",IF(ES5="Tarifa 1","No aplica",$AI$78))</f>
      </c>
      <c r="ET78" t="s" s="154">
        <f>IF(ET5="","",IF(ET5="Tarifa 1","No aplica",$AI$78))</f>
      </c>
      <c r="EU78" t="s" s="154">
        <f>IF(EU5="","",IF(EU5="Tarifa 1","No aplica",$AI$78))</f>
      </c>
      <c r="EV78" t="s" s="154">
        <f>IF(EV5="","",IF(EV5="Tarifa 1","No aplica",$AI$78))</f>
      </c>
      <c r="EW78" t="s" s="154">
        <f>IF(EW5="","",IF(EW5="Tarifa 1","No aplica",$AI$78))</f>
      </c>
      <c r="EX78" t="s" s="154">
        <f>IF(EX5="","",IF(EX5="Tarifa 1","No aplica",$AI$78))</f>
      </c>
      <c r="EY78" t="s" s="154">
        <f>IF(EY5="","",IF(EY5="Tarifa 1","No aplica",$AI$78))</f>
      </c>
      <c r="EZ78" t="s" s="154">
        <f>IF(EZ5="","",IF(EZ5="Tarifa 1","No aplica",$AI$78))</f>
      </c>
      <c r="FA78" t="s" s="154">
        <f>IF(FA5="","",IF(FA5="Tarifa 1","No aplica",$AI$78))</f>
      </c>
      <c r="FB78" t="s" s="154">
        <f>IF(FB5="","",IF(FB5="Tarifa 1","No aplica",$AI$78))</f>
      </c>
      <c r="FC78" t="s" s="154">
        <f>IF(FC5="","",IF(FC5="Tarifa 1","No aplica",$AI$78))</f>
      </c>
      <c r="FD78" t="s" s="154">
        <f>IF(FD5="","",IF(FD5="Tarifa 1","No aplica",$AI$78))</f>
      </c>
      <c r="FE78" t="s" s="154">
        <f>IF(FE5="","",IF(FE5="Tarifa 1","No aplica",$AI$78))</f>
      </c>
      <c r="FF78" t="s" s="154">
        <f>IF(FF5="","",IF(FF5="Tarifa 1","No aplica",$AI$78))</f>
      </c>
      <c r="FG78" t="s" s="154">
        <f>IF(FG5="","",IF(FG5="Tarifa 1","No aplica",$AI$78))</f>
      </c>
      <c r="FH78" t="s" s="154">
        <f>IF(FH5="","",IF(FH5="Tarifa 1","No aplica",$AI$78))</f>
      </c>
      <c r="FI78" t="s" s="154">
        <f t="shared" si="1211"/>
      </c>
      <c r="FJ78" t="s" s="154">
        <f>IF(FJ5="","",IF(FJ5="Tarifa 1","No aplica",$AI$78))</f>
      </c>
      <c r="FK78" t="s" s="154">
        <f>IF(FK5="","",IF(FK5="Tarifa 1","No aplica",$AI$78))</f>
      </c>
      <c r="FL78" t="s" s="154">
        <f>IF(FL5="","",IF(FL5="Tarifa 1","No aplica",$AI$78))</f>
      </c>
      <c r="FM78" t="s" s="154">
        <f>IF(FM5="","",IF(FM5="Tarifa 1","No aplica",$AI$78))</f>
      </c>
      <c r="FN78" t="s" s="154">
        <f>IF(FN5="","",IF(FN5="Tarifa 1","No aplica",$AI$78))</f>
      </c>
      <c r="FO78" t="s" s="154">
        <f>IF(FO5="","",IF(FO5="Tarifa 1","No aplica",$AI$78))</f>
      </c>
      <c r="FP78" t="s" s="154">
        <f>IF(FP5="","",IF(FP5="Tarifa 1","No aplica",$AI$78))</f>
      </c>
      <c r="FQ78" t="s" s="154">
        <f>IF(FQ5="","",IF(FQ5="Tarifa 1","No aplica",$AI$78))</f>
      </c>
      <c r="FR78" t="s" s="154">
        <f>IF(FR5="","",IF(FR5="Tarifa 1","No aplica",$AI$78))</f>
      </c>
      <c r="FS78" t="s" s="154">
        <f>IF(FS5="","",IF(FS5="Tarifa 1","No aplica",$AI$78))</f>
      </c>
      <c r="FT78" t="s" s="154">
        <f>IF(FT5="","",IF(FT5="Tarifa 1","No aplica",$AI$78))</f>
      </c>
      <c r="FU78" t="s" s="154">
        <f>IF(FU5="","",IF(FU5="Tarifa 1","No aplica",$AI$78))</f>
      </c>
      <c r="FV78" t="s" s="154">
        <f>IF(FV5="","",IF(FV5="Tarifa 1","No aplica",$AI$78))</f>
      </c>
      <c r="FW78" t="s" s="154">
        <f>IF(FW5="","",IF(FW5="Tarifa 1","No aplica",$AI$78))</f>
      </c>
      <c r="FX78" t="s" s="154">
        <f>IF(FX5="","",IF(FX5="Tarifa 1","No aplica",$AI$78))</f>
      </c>
      <c r="FY78" t="s" s="154">
        <f>IF(FY5="","",IF(FY5="Tarifa 1","No aplica",$AI$78))</f>
      </c>
      <c r="FZ78" t="s" s="154">
        <f>IF(FZ5="","",IF(FZ5="Tarifa 1","No aplica",$AI$78))</f>
      </c>
      <c r="GA78" t="s" s="154">
        <f>IF(GA5="","",IF(GA5="Tarifa 1","No aplica",$AI$78))</f>
      </c>
      <c r="GB78" t="s" s="154">
        <f>IF(GB5="","",IF(GB5="Tarifa 1","No aplica",$AI$78))</f>
      </c>
      <c r="GC78" t="s" s="154">
        <f>IF(GC5="","",IF(GC5="Tarifa 1","No aplica",$AI$78))</f>
      </c>
      <c r="GD78" t="s" s="154">
        <f>IF(GD5="","",IF(GD5="Tarifa 1","No aplica",$AI$78))</f>
      </c>
      <c r="GE78" t="s" s="154">
        <f>IF(GE5="","",IF(GE5="Tarifa 1","No aplica",$AI$78))</f>
      </c>
      <c r="GF78" t="s" s="154">
        <f>IF(GF5="","",IF(GF5="Tarifa 1","No aplica",$AI$78))</f>
      </c>
      <c r="GG78" t="s" s="154">
        <f>IF(GG5="","",IF(GG5="Tarifa 1","No aplica",$AI$78))</f>
      </c>
      <c r="GH78" t="s" s="154">
        <f>IF(GH5="","",IF(GH5="Tarifa 1","No aplica",$AI$78))</f>
      </c>
      <c r="GI78" t="s" s="154">
        <f>IF(GI5="","",IF(GI5="Tarifa 1","No aplica",$AI$78))</f>
      </c>
      <c r="GJ78" t="s" s="154">
        <f>IF(GJ5="","",IF(GJ5="Tarifa 1","No aplica",$AI$78))</f>
      </c>
      <c r="GK78" t="s" s="154">
        <f>IF(GK5="","",IF(GK5="Tarifa 1","No aplica",$AI$78))</f>
      </c>
      <c r="GL78" t="s" s="154">
        <f>IF(GL5="","",IF(GL5="Tarifa 1","No aplica",$AI$78))</f>
      </c>
      <c r="GM78" t="s" s="154">
        <f>IF(GM5="","",IF(GM5="Tarifa 1","No aplica",$AI$78))</f>
      </c>
      <c r="GN78" t="s" s="154">
        <f>IF(GN5="","",IF(GN5="Tarifa 1","No aplica",$AI$78))</f>
      </c>
      <c r="GO78" t="s" s="154">
        <f>IF(GO5="","",IF(GO5="Tarifa 1","No aplica",$AI$78))</f>
      </c>
      <c r="GP78" t="s" s="154">
        <f>IF(GP5="","",IF(GP5="Tarifa 1","No aplica",$AI$78))</f>
      </c>
      <c r="GQ78" t="s" s="154">
        <f>IF(GQ5="","",IF(GQ5="Tarifa 1","No aplica",$AI$78))</f>
      </c>
      <c r="GR78" t="s" s="154">
        <f>IF(GR5="","",IF(GR5="Tarifa 1","No aplica",$AI$78))</f>
      </c>
      <c r="GS78" t="s" s="154">
        <f>IF(GS5="","",IF(GS5="Tarifa 1","No aplica",$AI$78))</f>
      </c>
      <c r="GT78" t="s" s="154">
        <f>IF(GT5="","",IF(GT5="Tarifa 1","No aplica",$AI$78))</f>
      </c>
      <c r="GU78" t="s" s="154">
        <f>IF(GU5="","",IF(GU5="Tarifa 1","No aplica",$AI$78))</f>
      </c>
      <c r="GV78" t="s" s="154">
        <f>IF(GV5="","",IF(GV5="Tarifa 1","No aplica",$AI$78))</f>
      </c>
      <c r="GW78" t="s" s="154">
        <f>IF(GW5="","",IF(GW5="Tarifa 1","No aplica",$AI$78))</f>
      </c>
      <c r="GX78" t="s" s="154">
        <f>IF(GX5="","",IF(GX5="Tarifa 1","No aplica",$AI$78))</f>
      </c>
      <c r="GY78" t="s" s="154">
        <f>IF(GY5="","",IF(GY5="Tarifa 1","No aplica",$AI$78))</f>
      </c>
      <c r="GZ78" t="s" s="154">
        <f>IF(GZ5="","",IF(GZ5="Tarifa 1","No aplica",$AI$78))</f>
      </c>
      <c r="HA78" t="s" s="154">
        <f>IF(HA5="","",IF(HA5="Tarifa 1","No aplica",$AI$78))</f>
      </c>
      <c r="HB78" t="s" s="154">
        <f>IF(HB5="","",IF(HB5="Tarifa 1","No aplica",$AI$78))</f>
      </c>
      <c r="HC78" t="s" s="154">
        <f>IF(HC5="","",IF(HC5="Tarifa 1","No aplica",$AI$78))</f>
      </c>
      <c r="HD78" t="s" s="154">
        <f>IF(HD5="","",IF(HD5="Tarifa 1","No aplica",$AI$78))</f>
      </c>
      <c r="HE78" t="s" s="154">
        <f>IF(HE5="","",IF(HE5="Tarifa 1","No aplica",$AI$78))</f>
      </c>
      <c r="HF78" t="s" s="154">
        <f>IF(HF5="","",IF(HF5="Tarifa 1","No aplica",$AI$78))</f>
      </c>
      <c r="HG78" t="s" s="154">
        <f>IF(HG5="","",IF(HG5="Tarifa 1","No aplica",$AI$78))</f>
      </c>
      <c r="HH78" t="s" s="154">
        <f>IF(HH5="","",IF(HH5="Tarifa 1","No aplica",$AI$78))</f>
      </c>
      <c r="HI78" t="s" s="154">
        <f>IF(HI5="","",IF(HI5="Tarifa 1","No aplica",$AI$78))</f>
      </c>
      <c r="HJ78" t="s" s="154">
        <f>IF(HJ5="","",IF(HJ5="Tarifa 1","No aplica",$AI$78))</f>
      </c>
      <c r="HK78" t="s" s="154">
        <f>IF(HK5="","",IF(HK5="Tarifa 1","No aplica",$AI$78))</f>
      </c>
      <c r="HL78" t="s" s="154">
        <f>IF(HL5="","",IF(HL5="Tarifa 1","No aplica",$AI$78))</f>
      </c>
      <c r="HM78" t="s" s="154">
        <f>IF(HM5="","",IF(HM5="Tarifa 1","No aplica",$AI$78))</f>
      </c>
      <c r="HN78" t="s" s="154">
        <f>IF(HN5="","",IF(HN5="Tarifa 1","No aplica",$AI$78))</f>
      </c>
      <c r="HO78" t="s" s="154">
        <f>IF(HO5="","",IF(HO5="Tarifa 1","No aplica",$AI$78))</f>
      </c>
      <c r="HP78" t="s" s="154">
        <f>IF(HP5="","",IF(HP5="Tarifa 1","No aplica",$AI$78))</f>
      </c>
      <c r="HQ78" t="s" s="154">
        <f>IF(HQ5="","",IF(HQ5="Tarifa 1","No aplica",$AI$78))</f>
      </c>
      <c r="HR78" t="s" s="154">
        <f>IF(HR5="","",IF(HR5="Tarifa 1","No aplica",$AI$78))</f>
      </c>
      <c r="HS78" t="s" s="154">
        <f>IF(HS5="","",IF(HS5="Tarifa 1","No aplica",$AI$78))</f>
      </c>
      <c r="HT78" t="s" s="154">
        <f>IF(HT5="","",IF(HT5="Tarifa 1","No aplica",$AI$78))</f>
      </c>
      <c r="HU78" t="s" s="154">
        <f>IF(HU5="","",IF(HU5="Tarifa 1","No aplica",$AI$78))</f>
      </c>
      <c r="HV78" t="s" s="154">
        <f>IF(HV5="","",IF(HV5="Tarifa 1","No aplica",$AI$78))</f>
      </c>
      <c r="HW78" t="s" s="154">
        <f>IF(HW5="","",IF(HW5="Tarifa 1","No aplica",$AI$78))</f>
      </c>
      <c r="HX78" t="s" s="154">
        <f>IF(HX5="","",IF(HX5="Tarifa 1","No aplica",$AI$78))</f>
      </c>
      <c r="HY78" t="s" s="154">
        <f>IF(HY5="","",IF(HY5="Tarifa 1","No aplica",$AI$78))</f>
      </c>
      <c r="HZ78" t="s" s="154">
        <f>IF(HZ5="","",IF(HZ5="Tarifa 1","No aplica",$AI$78))</f>
      </c>
      <c r="IA78" t="s" s="154">
        <f>IF(IA5="","",IF(IA5="Tarifa 1","No aplica",$AI$78))</f>
      </c>
      <c r="IB78" t="s" s="154">
        <f>IF(IB5="","",IF(IB5="Tarifa 1","No aplica",$AI$78))</f>
      </c>
      <c r="IC78" t="s" s="154">
        <f>IF(IC5="","",IF(IC5="Tarifa 1","No aplica",$AI$78))</f>
      </c>
      <c r="ID78" t="s" s="154">
        <f>IF(ID5="","",IF(ID5="Tarifa 1","No aplica",$AI$78))</f>
      </c>
      <c r="IE78" t="s" s="154">
        <f>IF(IE5="","",IF(IE5="Tarifa 1","No aplica",$AI$78))</f>
      </c>
      <c r="IF78" t="s" s="154">
        <f>IF(IF5="","",IF(IF5="Tarifa 1","No aplica",$AI$78))</f>
      </c>
      <c r="IG78" t="s" s="154">
        <f>IF(IG5="","",IF(IG5="Tarifa 1","No aplica",$AI$78))</f>
      </c>
      <c r="IH78" t="s" s="154">
        <f>IF(IH5="","",IF(IH5="Tarifa 1","No aplica",$AI$78))</f>
      </c>
      <c r="II78" t="s" s="154">
        <f>IF(II5="","",IF(II5="Tarifa 1","No aplica",$AI$78))</f>
      </c>
      <c r="IJ78" t="s" s="154">
        <f>IF(IJ5="","",IF(IJ5="Tarifa 1","No aplica",$AI$78))</f>
      </c>
      <c r="IK78" t="s" s="154">
        <f>IF(IK5="","",IF(IK5="Tarifa 1","No aplica",$AI$78))</f>
      </c>
      <c r="IL78" t="s" s="154">
        <f>IF(IL5="","",IF(IL5="Tarifa 1","No aplica",$AI$78))</f>
      </c>
      <c r="IM78" t="s" s="154">
        <f>IF(IM5="","",IF(IM5="Tarifa 1","No aplica",$AI$78))</f>
      </c>
      <c r="IN78" t="s" s="154">
        <f>IF(IN5="","",IF(IN5="Tarifa 1","No aplica",$AI$78))</f>
      </c>
      <c r="IO78" t="s" s="154">
        <f>IF(IO5="","",IF(IO5="Tarifa 1","No aplica",$AI$78))</f>
      </c>
      <c r="IP78" t="s" s="154">
        <f>IF(IP5="","",IF(IP5="Tarifa 1","No aplica",$AI$78))</f>
      </c>
      <c r="IQ78" t="s" s="154">
        <f>IF(IQ5="","",IF(IQ5="Tarifa 1","No aplica",$AI$78))</f>
      </c>
      <c r="IR78" t="s" s="154">
        <f>IF(IR5="","",IF(IR5="Tarifa 1","No aplica",$AI$78))</f>
      </c>
      <c r="IS78" t="s" s="154">
        <f>IF(IS5="","",IF(IS5="Tarifa 1","No aplica",$AI$78))</f>
      </c>
      <c r="IT78" t="s" s="154">
        <f>IF(IT5="","",IF(IT5="Tarifa 1","No aplica",$AI$78))</f>
      </c>
      <c r="IU78" t="s" s="186">
        <f>IF(IU5="","",IF(IU5="Tarifa 1","No aplica",$AI$78))</f>
      </c>
    </row>
    <row r="79" s="141" customFormat="1" ht="15.2" customHeight="1">
      <c r="B79" t="s" s="153">
        <f>IF(INDEX(C79:AH79,1,'Tarifas Eléctricas'!$E$38)=0," ",INDEX(C79:AH79,1,'Tarifas Eléctricas'!$E$38))</f>
        <v>570</v>
      </c>
      <c r="C79" s="157"/>
      <c r="D79" s="157"/>
      <c r="E79" s="157"/>
      <c r="F79" s="157"/>
      <c r="G79" s="157"/>
      <c r="H79" s="157"/>
      <c r="I79" t="s" s="154">
        <v>1536</v>
      </c>
      <c r="J79" s="157"/>
      <c r="K79" s="157"/>
      <c r="L79" s="157"/>
      <c r="M79" s="157"/>
      <c r="N79" t="s" s="154">
        <v>1537</v>
      </c>
      <c r="O79" t="s" s="154">
        <v>1538</v>
      </c>
      <c r="P79" t="s" s="154">
        <v>1539</v>
      </c>
      <c r="Q79" t="s" s="154">
        <v>1540</v>
      </c>
      <c r="R79" t="s" s="154">
        <v>1541</v>
      </c>
      <c r="S79" s="157"/>
      <c r="T79" s="157"/>
      <c r="U79" s="157"/>
      <c r="V79" t="s" s="154">
        <v>1542</v>
      </c>
      <c r="W79" t="s" s="154">
        <v>1543</v>
      </c>
      <c r="X79" s="157"/>
      <c r="Y79" s="157"/>
      <c r="Z79" s="157"/>
      <c r="AA79" s="157"/>
      <c r="AB79" s="157"/>
      <c r="AC79" s="157"/>
      <c r="AD79" s="157"/>
      <c r="AE79" s="157"/>
      <c r="AF79" t="s" s="154">
        <v>1544</v>
      </c>
      <c r="AG79" t="s" s="154">
        <v>1545</v>
      </c>
      <c r="AH79" s="157"/>
      <c r="AI79" t="s" s="184">
        <v>1535</v>
      </c>
      <c r="AJ79" t="s" s="185">
        <f>AJ44</f>
        <v>1089</v>
      </c>
      <c r="AK79" t="s" s="154">
        <f t="shared" si="1432" ref="AK79:FI79">IF(AK6="","",IF(AK6="Tarifa 1","No aplica",$AI$79))</f>
        <v>1535</v>
      </c>
      <c r="AL79" t="s" s="154">
        <f>IF(AL6="","",IF(AL6="Tarifa 1","No aplica",$AI$79))</f>
        <v>1535</v>
      </c>
      <c r="AM79" t="s" s="154">
        <f>IF(AM6="","",IF(AM6="Tarifa 1","No aplica",$AI$79))</f>
        <v>1535</v>
      </c>
      <c r="AN79" t="s" s="154">
        <f>IF(AN6="","",IF(AN6="Tarifa 1","No aplica",$AI$79))</f>
        <v>952</v>
      </c>
      <c r="AO79" t="s" s="154">
        <f>IF(AO6="","",IF(AO6="Tarifa 1","No aplica",$AI$79))</f>
        <v>1535</v>
      </c>
      <c r="AP79" t="s" s="154">
        <f>IF(AP6="","",IF(AP6="Tarifa 1","No aplica",$AI$79))</f>
        <v>1535</v>
      </c>
      <c r="AQ79" t="s" s="154">
        <f>IF(AQ6="","",IF(AQ6="Tarifa 1","No aplica",$AI$79))</f>
        <v>1535</v>
      </c>
      <c r="AR79" t="s" s="154">
        <f>IF(AR6="","",IF(AR6="Tarifa 1","No aplica",$AI$79))</f>
        <v>1535</v>
      </c>
      <c r="AS79" t="s" s="154">
        <f>IF(AS6="","",IF(AS6="Tarifa 1","No aplica",$AI$79))</f>
        <v>1535</v>
      </c>
      <c r="AT79" t="s" s="154">
        <f>IF(AT6="","",IF(AT6="Tarifa 1","No aplica",$AI$79))</f>
        <v>1535</v>
      </c>
      <c r="AU79" t="s" s="154">
        <f>IF(AU6="","",IF(AU6="Tarifa 1","No aplica",$AI$79))</f>
        <v>1535</v>
      </c>
      <c r="AV79" t="s" s="154">
        <f>IF(AV6="","",IF(AV6="Tarifa 1","No aplica",$AI$79))</f>
        <v>1535</v>
      </c>
      <c r="AW79" t="s" s="154">
        <f>IF(AW6="","",IF(AW6="Tarifa 1","No aplica",$AI$79))</f>
        <v>1535</v>
      </c>
      <c r="AX79" t="s" s="154">
        <f>IF(AX6="","",IF(AX6="Tarifa 1","No aplica",$AI$79))</f>
        <v>1535</v>
      </c>
      <c r="AY79" t="s" s="154">
        <f>IF(AY6="","",IF(AY6="Tarifa 1","No aplica",$AI$79))</f>
        <v>1535</v>
      </c>
      <c r="AZ79" t="s" s="154">
        <f>IF(AZ6="","",IF(AZ6="Tarifa 1","No aplica",$AI$79))</f>
        <v>1535</v>
      </c>
      <c r="BA79" t="s" s="154">
        <f>IF(BA6="","",IF(BA6="Tarifa 1","No aplica",$AI$79))</f>
        <v>1535</v>
      </c>
      <c r="BB79" t="s" s="154">
        <f>IF(BB6="","",IF(BB6="Tarifa 1","No aplica",$AI$79))</f>
        <v>1535</v>
      </c>
      <c r="BC79" t="s" s="154">
        <f>IF(BC6="","",IF(BC6="Tarifa 1","No aplica",$AI$79))</f>
        <v>1535</v>
      </c>
      <c r="BD79" t="s" s="154">
        <f>IF(BD6="","",IF(BD6="Tarifa 1","No aplica",$AI$79))</f>
        <v>1535</v>
      </c>
      <c r="BE79" t="s" s="154">
        <f>IF(BE6="","",IF(BE6="Tarifa 1","No aplica",$AI$79))</f>
        <v>1535</v>
      </c>
      <c r="BF79" t="s" s="154">
        <f>IF(BF6="","",IF(BF6="Tarifa 1","No aplica",$AI$79))</f>
        <v>1535</v>
      </c>
      <c r="BG79" t="s" s="154">
        <f>IF(BG6="","",IF(BG6="Tarifa 1","No aplica",$AI$79))</f>
        <v>1535</v>
      </c>
      <c r="BH79" t="s" s="154">
        <f>IF(BH6="","",IF(BH6="Tarifa 1","No aplica",$AI$79))</f>
        <v>1535</v>
      </c>
      <c r="BI79" t="s" s="154">
        <f>IF(BI6="","",IF(BI6="Tarifa 1","No aplica",$AI$79))</f>
        <v>1535</v>
      </c>
      <c r="BJ79" t="s" s="154">
        <f>IF(BJ6="","",IF(BJ6="Tarifa 1","No aplica",$AI$79))</f>
        <v>1535</v>
      </c>
      <c r="BK79" t="s" s="154">
        <f>IF(BK6="","",IF(BK6="Tarifa 1","No aplica",$AI$79))</f>
        <v>1535</v>
      </c>
      <c r="BL79" t="s" s="154">
        <f>IF(BL6="","",IF(BL6="Tarifa 1","No aplica",$AI$79))</f>
        <v>1535</v>
      </c>
      <c r="BM79" t="s" s="154">
        <f>IF(BM6="","",IF(BM6="Tarifa 1","No aplica",$AI$79))</f>
        <v>1535</v>
      </c>
      <c r="BN79" t="s" s="154">
        <f>IF(BN6="","",IF(BN6="Tarifa 1","No aplica",$AI$79))</f>
        <v>952</v>
      </c>
      <c r="BO79" t="s" s="154">
        <f>IF(BO6="","",IF(BO6="Tarifa 1","No aplica",$AI$79))</f>
        <v>1535</v>
      </c>
      <c r="BP79" t="s" s="154">
        <f>IF(BP6="","",IF(BP6="Tarifa 1","No aplica",$AI$79))</f>
        <v>1535</v>
      </c>
      <c r="BQ79" t="s" s="154">
        <f>IF(BQ6="","",IF(BQ6="Tarifa 1","No aplica",$AI$79))</f>
        <v>1535</v>
      </c>
      <c r="BR79" t="s" s="154">
        <f>IF(BR6="","",IF(BR6="Tarifa 1","No aplica",$AI$79))</f>
        <v>1535</v>
      </c>
      <c r="BS79" t="s" s="154">
        <f>IF(BS6="","",IF(BS6="Tarifa 1","No aplica",$AI$79))</f>
        <v>1535</v>
      </c>
      <c r="BT79" t="s" s="154">
        <f>IF(BT6="","",IF(BT6="Tarifa 1","No aplica",$AI$79))</f>
        <v>1535</v>
      </c>
      <c r="BU79" t="s" s="154">
        <f>IF(BU6="","",IF(BU6="Tarifa 1","No aplica",$AI$79))</f>
        <v>1535</v>
      </c>
      <c r="BV79" t="s" s="154">
        <f>IF(BV6="","",IF(BV6="Tarifa 1","No aplica",$AI$79))</f>
        <v>1535</v>
      </c>
      <c r="BW79" t="s" s="154">
        <f>IF(BW6="","",IF(BW6="Tarifa 1","No aplica",$AI$79))</f>
      </c>
      <c r="BX79" t="s" s="154">
        <f>IF(BX6="","",IF(BX6="Tarifa 1","No aplica",$AI$79))</f>
      </c>
      <c r="BY79" t="s" s="154">
        <f>IF(BY6="","",IF(BY6="Tarifa 1","No aplica",$AI$79))</f>
      </c>
      <c r="BZ79" t="s" s="154">
        <f>IF(BZ6="","",IF(BZ6="Tarifa 1","No aplica",$AI$79))</f>
      </c>
      <c r="CA79" t="s" s="154">
        <f>IF(CA6="","",IF(CA6="Tarifa 1","No aplica",$AI$79))</f>
      </c>
      <c r="CB79" t="s" s="154">
        <f>IF(CB6="","",IF(CB6="Tarifa 1","No aplica",$AI$79))</f>
      </c>
      <c r="CC79" t="s" s="154">
        <f>IF(CC6="","",IF(CC6="Tarifa 1","No aplica",$AI$79))</f>
      </c>
      <c r="CD79" t="s" s="154">
        <f>IF(CD6="","",IF(CD6="Tarifa 1","No aplica",$AI$79))</f>
      </c>
      <c r="CE79" t="s" s="154">
        <f>IF(CE6="","",IF(CE6="Tarifa 1","No aplica",$AI$79))</f>
      </c>
      <c r="CF79" t="s" s="154">
        <f>IF(CF6="","",IF(CF6="Tarifa 1","No aplica",$AI$79))</f>
      </c>
      <c r="CG79" t="s" s="154">
        <f>IF(CG6="","",IF(CG6="Tarifa 1","No aplica",$AI$79))</f>
      </c>
      <c r="CH79" t="s" s="154">
        <f>IF(CH6="","",IF(CH6="Tarifa 1","No aplica",$AI$79))</f>
      </c>
      <c r="CI79" t="s" s="154">
        <f>IF(CI6="","",IF(CI6="Tarifa 1","No aplica",$AI$79))</f>
      </c>
      <c r="CJ79" t="s" s="154">
        <f>IF(CJ6="","",IF(CJ6="Tarifa 1","No aplica",$AI$79))</f>
      </c>
      <c r="CK79" t="s" s="154">
        <f>IF(CK6="","",IF(CK6="Tarifa 1","No aplica",$AI$79))</f>
      </c>
      <c r="CL79" t="s" s="154">
        <f>IF(CL6="","",IF(CL6="Tarifa 1","No aplica",$AI$79))</f>
      </c>
      <c r="CM79" t="s" s="154">
        <f>IF(CM6="","",IF(CM6="Tarifa 1","No aplica",$AI$79))</f>
      </c>
      <c r="CN79" t="s" s="154">
        <f>IF(CN6="","",IF(CN6="Tarifa 1","No aplica",$AI$79))</f>
      </c>
      <c r="CO79" t="s" s="154">
        <f>IF(CO6="","",IF(CO6="Tarifa 1","No aplica",$AI$79))</f>
      </c>
      <c r="CP79" t="s" s="154">
        <f>IF(CP6="","",IF(CP6="Tarifa 1","No aplica",$AI$79))</f>
      </c>
      <c r="CQ79" t="s" s="154">
        <f>IF(CQ6="","",IF(CQ6="Tarifa 1","No aplica",$AI$79))</f>
      </c>
      <c r="CR79" t="s" s="154">
        <f>IF(CR6="","",IF(CR6="Tarifa 1","No aplica",$AI$79))</f>
      </c>
      <c r="CS79" t="s" s="154">
        <f>IF(CS6="","",IF(CS6="Tarifa 1","No aplica",$AI$79))</f>
      </c>
      <c r="CT79" t="s" s="154">
        <f>IF(CT6="","",IF(CT6="Tarifa 1","No aplica",$AI$79))</f>
      </c>
      <c r="CU79" t="s" s="154">
        <f>IF(CU6="","",IF(CU6="Tarifa 1","No aplica",$AI$79))</f>
      </c>
      <c r="CV79" t="s" s="154">
        <f>IF(CV6="","",IF(CV6="Tarifa 1","No aplica",$AI$79))</f>
      </c>
      <c r="CW79" t="s" s="154">
        <f>IF(CW6="","",IF(CW6="Tarifa 1","No aplica",$AI$79))</f>
      </c>
      <c r="CX79" t="s" s="154">
        <f>IF(CX6="","",IF(CX6="Tarifa 1","No aplica",$AI$79))</f>
      </c>
      <c r="CY79" t="s" s="154">
        <f>IF(CY6="","",IF(CY6="Tarifa 1","No aplica",$AI$79))</f>
      </c>
      <c r="CZ79" t="s" s="154">
        <f>IF(CZ6="","",IF(CZ6="Tarifa 1","No aplica",$AI$79))</f>
      </c>
      <c r="DA79" t="s" s="154">
        <f>IF(DA6="","",IF(DA6="Tarifa 1","No aplica",$AI$79))</f>
      </c>
      <c r="DB79" t="s" s="154">
        <f>IF(DB6="","",IF(DB6="Tarifa 1","No aplica",$AI$79))</f>
      </c>
      <c r="DC79" t="s" s="154">
        <f>IF(DC6="","",IF(DC6="Tarifa 1","No aplica",$AI$79))</f>
      </c>
      <c r="DD79" t="s" s="154">
        <f>IF(DD6="","",IF(DD6="Tarifa 1","No aplica",$AI$79))</f>
      </c>
      <c r="DE79" t="s" s="154">
        <f>IF(DE6="","",IF(DE6="Tarifa 1","No aplica",$AI$79))</f>
      </c>
      <c r="DF79" t="s" s="154">
        <f>IF(DF6="","",IF(DF6="Tarifa 1","No aplica",$AI$79))</f>
      </c>
      <c r="DG79" t="s" s="154">
        <f>IF(DG6="","",IF(DG6="Tarifa 1","No aplica",$AI$79))</f>
      </c>
      <c r="DH79" t="s" s="154">
        <f>IF(DH6="","",IF(DH6="Tarifa 1","No aplica",$AI$79))</f>
      </c>
      <c r="DI79" t="s" s="154">
        <f>IF(DI6="","",IF(DI6="Tarifa 1","No aplica",$AI$79))</f>
      </c>
      <c r="DJ79" t="s" s="154">
        <f>IF(DJ6="","",IF(DJ6="Tarifa 1","No aplica",$AI$79))</f>
      </c>
      <c r="DK79" t="s" s="154">
        <f>IF(DK6="","",IF(DK6="Tarifa 1","No aplica",$AI$79))</f>
      </c>
      <c r="DL79" t="s" s="154">
        <f>IF(DL6="","",IF(DL6="Tarifa 1","No aplica",$AI$79))</f>
      </c>
      <c r="DM79" t="s" s="154">
        <f>IF(DM6="","",IF(DM6="Tarifa 1","No aplica",$AI$79))</f>
      </c>
      <c r="DN79" t="s" s="154">
        <f>IF(DN6="","",IF(DN6="Tarifa 1","No aplica",$AI$79))</f>
      </c>
      <c r="DO79" t="s" s="154">
        <f>IF(DO6="","",IF(DO6="Tarifa 1","No aplica",$AI$79))</f>
      </c>
      <c r="DP79" t="s" s="154">
        <f>IF(DP6="","",IF(DP6="Tarifa 1","No aplica",$AI$79))</f>
      </c>
      <c r="DQ79" t="s" s="154">
        <f>IF(DQ6="","",IF(DQ6="Tarifa 1","No aplica",$AI$79))</f>
      </c>
      <c r="DR79" t="s" s="154">
        <f>IF(DR6="","",IF(DR6="Tarifa 1","No aplica",$AI$79))</f>
      </c>
      <c r="DS79" t="s" s="154">
        <f>IF(DS6="","",IF(DS6="Tarifa 1","No aplica",$AI$79))</f>
      </c>
      <c r="DT79" t="s" s="154">
        <f>IF(DT6="","",IF(DT6="Tarifa 1","No aplica",$AI$79))</f>
      </c>
      <c r="DU79" t="s" s="154">
        <f>IF(DU6="","",IF(DU6="Tarifa 1","No aplica",$AI$79))</f>
      </c>
      <c r="DV79" t="s" s="154">
        <f>IF(DV6="","",IF(DV6="Tarifa 1","No aplica",$AI$79))</f>
      </c>
      <c r="DW79" t="s" s="154">
        <f>IF(DW6="","",IF(DW6="Tarifa 1","No aplica",$AI$79))</f>
      </c>
      <c r="DX79" t="s" s="154">
        <f>IF(DX6="","",IF(DX6="Tarifa 1","No aplica",$AI$79))</f>
      </c>
      <c r="DY79" t="s" s="154">
        <f>IF(DY6="","",IF(DY6="Tarifa 1","No aplica",$AI$79))</f>
      </c>
      <c r="DZ79" t="s" s="154">
        <f>IF(DZ6="","",IF(DZ6="Tarifa 1","No aplica",$AI$79))</f>
      </c>
      <c r="EA79" t="s" s="154">
        <f>IF(EA6="","",IF(EA6="Tarifa 1","No aplica",$AI$79))</f>
      </c>
      <c r="EB79" t="s" s="154">
        <f>IF(EB6="","",IF(EB6="Tarifa 1","No aplica",$AI$79))</f>
      </c>
      <c r="EC79" t="s" s="154">
        <f>IF(EC6="","",IF(EC6="Tarifa 1","No aplica",$AI$79))</f>
      </c>
      <c r="ED79" t="s" s="154">
        <f>IF(ED6="","",IF(ED6="Tarifa 1","No aplica",$AI$79))</f>
      </c>
      <c r="EE79" t="s" s="154">
        <f>IF(EE6="","",IF(EE6="Tarifa 1","No aplica",$AI$79))</f>
      </c>
      <c r="EF79" t="s" s="154">
        <f>IF(EF6="","",IF(EF6="Tarifa 1","No aplica",$AI$79))</f>
      </c>
      <c r="EG79" t="s" s="154">
        <f>IF(EG6="","",IF(EG6="Tarifa 1","No aplica",$AI$79))</f>
      </c>
      <c r="EH79" t="s" s="154">
        <f>IF(EH6="","",IF(EH6="Tarifa 1","No aplica",$AI$79))</f>
      </c>
      <c r="EI79" t="s" s="154">
        <f>IF(EI6="","",IF(EI6="Tarifa 1","No aplica",$AI$79))</f>
      </c>
      <c r="EJ79" t="s" s="154">
        <f>IF(EJ6="","",IF(EJ6="Tarifa 1","No aplica",$AI$79))</f>
      </c>
      <c r="EK79" t="s" s="154">
        <f>IF(EK6="","",IF(EK6="Tarifa 1","No aplica",$AI$79))</f>
      </c>
      <c r="EL79" t="s" s="154">
        <f>IF(EL6="","",IF(EL6="Tarifa 1","No aplica",$AI$79))</f>
      </c>
      <c r="EM79" t="s" s="154">
        <f>IF(EM6="","",IF(EM6="Tarifa 1","No aplica",$AI$79))</f>
      </c>
      <c r="EN79" t="s" s="154">
        <f>IF(EN6="","",IF(EN6="Tarifa 1","No aplica",$AI$79))</f>
      </c>
      <c r="EO79" t="s" s="154">
        <f>IF(EO6="","",IF(EO6="Tarifa 1","No aplica",$AI$79))</f>
      </c>
      <c r="EP79" t="s" s="154">
        <f>IF(EP6="","",IF(EP6="Tarifa 1","No aplica",$AI$79))</f>
      </c>
      <c r="EQ79" t="s" s="154">
        <f>IF(EQ6="","",IF(EQ6="Tarifa 1","No aplica",$AI$79))</f>
      </c>
      <c r="ER79" t="s" s="154">
        <f>IF(ER6="","",IF(ER6="Tarifa 1","No aplica",$AI$79))</f>
      </c>
      <c r="ES79" t="s" s="154">
        <f>IF(ES6="","",IF(ES6="Tarifa 1","No aplica",$AI$79))</f>
      </c>
      <c r="ET79" t="s" s="154">
        <f>IF(ET6="","",IF(ET6="Tarifa 1","No aplica",$AI$79))</f>
      </c>
      <c r="EU79" t="s" s="154">
        <f>IF(EU6="","",IF(EU6="Tarifa 1","No aplica",$AI$79))</f>
      </c>
      <c r="EV79" t="s" s="154">
        <f>IF(EV6="","",IF(EV6="Tarifa 1","No aplica",$AI$79))</f>
      </c>
      <c r="EW79" t="s" s="154">
        <f>IF(EW6="","",IF(EW6="Tarifa 1","No aplica",$AI$79))</f>
      </c>
      <c r="EX79" t="s" s="154">
        <f>IF(EX6="","",IF(EX6="Tarifa 1","No aplica",$AI$79))</f>
      </c>
      <c r="EY79" t="s" s="154">
        <f>IF(EY6="","",IF(EY6="Tarifa 1","No aplica",$AI$79))</f>
      </c>
      <c r="EZ79" t="s" s="154">
        <f>IF(EZ6="","",IF(EZ6="Tarifa 1","No aplica",$AI$79))</f>
      </c>
      <c r="FA79" t="s" s="154">
        <f>IF(FA6="","",IF(FA6="Tarifa 1","No aplica",$AI$79))</f>
      </c>
      <c r="FB79" t="s" s="154">
        <f>IF(FB6="","",IF(FB6="Tarifa 1","No aplica",$AI$79))</f>
      </c>
      <c r="FC79" t="s" s="154">
        <f>IF(FC6="","",IF(FC6="Tarifa 1","No aplica",$AI$79))</f>
      </c>
      <c r="FD79" t="s" s="154">
        <f>IF(FD6="","",IF(FD6="Tarifa 1","No aplica",$AI$79))</f>
      </c>
      <c r="FE79" t="s" s="154">
        <f>IF(FE6="","",IF(FE6="Tarifa 1","No aplica",$AI$79))</f>
      </c>
      <c r="FF79" t="s" s="154">
        <f>IF(FF6="","",IF(FF6="Tarifa 1","No aplica",$AI$79))</f>
      </c>
      <c r="FG79" t="s" s="154">
        <f>IF(FG6="","",IF(FG6="Tarifa 1","No aplica",$AI$79))</f>
      </c>
      <c r="FH79" t="s" s="154">
        <f>IF(FH6="","",IF(FH6="Tarifa 1","No aplica",$AI$79))</f>
      </c>
      <c r="FI79" t="s" s="154">
        <f t="shared" si="1432"/>
      </c>
      <c r="FJ79" t="s" s="154">
        <f>IF(FJ6="","",IF(FJ6="Tarifa 1","No aplica",$AI$79))</f>
      </c>
      <c r="FK79" t="s" s="154">
        <f>IF(FK6="","",IF(FK6="Tarifa 1","No aplica",$AI$79))</f>
      </c>
      <c r="FL79" t="s" s="154">
        <f>IF(FL6="","",IF(FL6="Tarifa 1","No aplica",$AI$79))</f>
      </c>
      <c r="FM79" t="s" s="154">
        <f>IF(FM6="","",IF(FM6="Tarifa 1","No aplica",$AI$79))</f>
      </c>
      <c r="FN79" t="s" s="154">
        <f>IF(FN6="","",IF(FN6="Tarifa 1","No aplica",$AI$79))</f>
      </c>
      <c r="FO79" t="s" s="154">
        <f>IF(FO6="","",IF(FO6="Tarifa 1","No aplica",$AI$79))</f>
      </c>
      <c r="FP79" t="s" s="154">
        <f>IF(FP6="","",IF(FP6="Tarifa 1","No aplica",$AI$79))</f>
      </c>
      <c r="FQ79" t="s" s="154">
        <f>IF(FQ6="","",IF(FQ6="Tarifa 1","No aplica",$AI$79))</f>
      </c>
      <c r="FR79" t="s" s="154">
        <f>IF(FR6="","",IF(FR6="Tarifa 1","No aplica",$AI$79))</f>
      </c>
      <c r="FS79" t="s" s="154">
        <f>IF(FS6="","",IF(FS6="Tarifa 1","No aplica",$AI$79))</f>
      </c>
      <c r="FT79" t="s" s="154">
        <f>IF(FT6="","",IF(FT6="Tarifa 1","No aplica",$AI$79))</f>
      </c>
      <c r="FU79" t="s" s="154">
        <f>IF(FU6="","",IF(FU6="Tarifa 1","No aplica",$AI$79))</f>
      </c>
      <c r="FV79" t="s" s="154">
        <f>IF(FV6="","",IF(FV6="Tarifa 1","No aplica",$AI$79))</f>
      </c>
      <c r="FW79" t="s" s="154">
        <f>IF(FW6="","",IF(FW6="Tarifa 1","No aplica",$AI$79))</f>
      </c>
      <c r="FX79" t="s" s="154">
        <f>IF(FX6="","",IF(FX6="Tarifa 1","No aplica",$AI$79))</f>
      </c>
      <c r="FY79" t="s" s="154">
        <f>IF(FY6="","",IF(FY6="Tarifa 1","No aplica",$AI$79))</f>
      </c>
      <c r="FZ79" t="s" s="154">
        <f>IF(FZ6="","",IF(FZ6="Tarifa 1","No aplica",$AI$79))</f>
      </c>
      <c r="GA79" t="s" s="154">
        <f>IF(GA6="","",IF(GA6="Tarifa 1","No aplica",$AI$79))</f>
      </c>
      <c r="GB79" t="s" s="154">
        <f>IF(GB6="","",IF(GB6="Tarifa 1","No aplica",$AI$79))</f>
      </c>
      <c r="GC79" t="s" s="154">
        <f>IF(GC6="","",IF(GC6="Tarifa 1","No aplica",$AI$79))</f>
      </c>
      <c r="GD79" t="s" s="154">
        <f>IF(GD6="","",IF(GD6="Tarifa 1","No aplica",$AI$79))</f>
      </c>
      <c r="GE79" t="s" s="154">
        <f>IF(GE6="","",IF(GE6="Tarifa 1","No aplica",$AI$79))</f>
      </c>
      <c r="GF79" t="s" s="154">
        <f>IF(GF6="","",IF(GF6="Tarifa 1","No aplica",$AI$79))</f>
      </c>
      <c r="GG79" t="s" s="154">
        <f>IF(GG6="","",IF(GG6="Tarifa 1","No aplica",$AI$79))</f>
      </c>
      <c r="GH79" t="s" s="154">
        <f>IF(GH6="","",IF(GH6="Tarifa 1","No aplica",$AI$79))</f>
      </c>
      <c r="GI79" t="s" s="154">
        <f>IF(GI6="","",IF(GI6="Tarifa 1","No aplica",$AI$79))</f>
      </c>
      <c r="GJ79" t="s" s="154">
        <f>IF(GJ6="","",IF(GJ6="Tarifa 1","No aplica",$AI$79))</f>
      </c>
      <c r="GK79" t="s" s="154">
        <f>IF(GK6="","",IF(GK6="Tarifa 1","No aplica",$AI$79))</f>
      </c>
      <c r="GL79" t="s" s="154">
        <f>IF(GL6="","",IF(GL6="Tarifa 1","No aplica",$AI$79))</f>
      </c>
      <c r="GM79" t="s" s="154">
        <f>IF(GM6="","",IF(GM6="Tarifa 1","No aplica",$AI$79))</f>
      </c>
      <c r="GN79" t="s" s="154">
        <f>IF(GN6="","",IF(GN6="Tarifa 1","No aplica",$AI$79))</f>
      </c>
      <c r="GO79" t="s" s="154">
        <f>IF(GO6="","",IF(GO6="Tarifa 1","No aplica",$AI$79))</f>
      </c>
      <c r="GP79" t="s" s="154">
        <f>IF(GP6="","",IF(GP6="Tarifa 1","No aplica",$AI$79))</f>
      </c>
      <c r="GQ79" t="s" s="154">
        <f>IF(GQ6="","",IF(GQ6="Tarifa 1","No aplica",$AI$79))</f>
      </c>
      <c r="GR79" t="s" s="154">
        <f>IF(GR6="","",IF(GR6="Tarifa 1","No aplica",$AI$79))</f>
      </c>
      <c r="GS79" t="s" s="154">
        <f>IF(GS6="","",IF(GS6="Tarifa 1","No aplica",$AI$79))</f>
      </c>
      <c r="GT79" t="s" s="154">
        <f>IF(GT6="","",IF(GT6="Tarifa 1","No aplica",$AI$79))</f>
      </c>
      <c r="GU79" t="s" s="154">
        <f>IF(GU6="","",IF(GU6="Tarifa 1","No aplica",$AI$79))</f>
      </c>
      <c r="GV79" t="s" s="154">
        <f>IF(GV6="","",IF(GV6="Tarifa 1","No aplica",$AI$79))</f>
      </c>
      <c r="GW79" t="s" s="154">
        <f>IF(GW6="","",IF(GW6="Tarifa 1","No aplica",$AI$79))</f>
      </c>
      <c r="GX79" t="s" s="154">
        <f>IF(GX6="","",IF(GX6="Tarifa 1","No aplica",$AI$79))</f>
      </c>
      <c r="GY79" t="s" s="154">
        <f>IF(GY6="","",IF(GY6="Tarifa 1","No aplica",$AI$79))</f>
      </c>
      <c r="GZ79" t="s" s="154">
        <f>IF(GZ6="","",IF(GZ6="Tarifa 1","No aplica",$AI$79))</f>
      </c>
      <c r="HA79" t="s" s="154">
        <f>IF(HA6="","",IF(HA6="Tarifa 1","No aplica",$AI$79))</f>
      </c>
      <c r="HB79" t="s" s="154">
        <f>IF(HB6="","",IF(HB6="Tarifa 1","No aplica",$AI$79))</f>
      </c>
      <c r="HC79" t="s" s="154">
        <f>IF(HC6="","",IF(HC6="Tarifa 1","No aplica",$AI$79))</f>
      </c>
      <c r="HD79" t="s" s="154">
        <f>IF(HD6="","",IF(HD6="Tarifa 1","No aplica",$AI$79))</f>
      </c>
      <c r="HE79" t="s" s="154">
        <f>IF(HE6="","",IF(HE6="Tarifa 1","No aplica",$AI$79))</f>
      </c>
      <c r="HF79" t="s" s="154">
        <f>IF(HF6="","",IF(HF6="Tarifa 1","No aplica",$AI$79))</f>
      </c>
      <c r="HG79" t="s" s="154">
        <f>IF(HG6="","",IF(HG6="Tarifa 1","No aplica",$AI$79))</f>
      </c>
      <c r="HH79" t="s" s="154">
        <f>IF(HH6="","",IF(HH6="Tarifa 1","No aplica",$AI$79))</f>
      </c>
      <c r="HI79" t="s" s="154">
        <f>IF(HI6="","",IF(HI6="Tarifa 1","No aplica",$AI$79))</f>
      </c>
      <c r="HJ79" t="s" s="154">
        <f>IF(HJ6="","",IF(HJ6="Tarifa 1","No aplica",$AI$79))</f>
      </c>
      <c r="HK79" t="s" s="154">
        <f>IF(HK6="","",IF(HK6="Tarifa 1","No aplica",$AI$79))</f>
      </c>
      <c r="HL79" t="s" s="154">
        <f>IF(HL6="","",IF(HL6="Tarifa 1","No aplica",$AI$79))</f>
      </c>
      <c r="HM79" t="s" s="154">
        <f>IF(HM6="","",IF(HM6="Tarifa 1","No aplica",$AI$79))</f>
      </c>
      <c r="HN79" t="s" s="154">
        <f>IF(HN6="","",IF(HN6="Tarifa 1","No aplica",$AI$79))</f>
      </c>
      <c r="HO79" t="s" s="154">
        <f>IF(HO6="","",IF(HO6="Tarifa 1","No aplica",$AI$79))</f>
      </c>
      <c r="HP79" t="s" s="154">
        <f>IF(HP6="","",IF(HP6="Tarifa 1","No aplica",$AI$79))</f>
      </c>
      <c r="HQ79" t="s" s="154">
        <f>IF(HQ6="","",IF(HQ6="Tarifa 1","No aplica",$AI$79))</f>
      </c>
      <c r="HR79" t="s" s="154">
        <f>IF(HR6="","",IF(HR6="Tarifa 1","No aplica",$AI$79))</f>
      </c>
      <c r="HS79" t="s" s="154">
        <f>IF(HS6="","",IF(HS6="Tarifa 1","No aplica",$AI$79))</f>
      </c>
      <c r="HT79" t="s" s="154">
        <f>IF(HT6="","",IF(HT6="Tarifa 1","No aplica",$AI$79))</f>
      </c>
      <c r="HU79" t="s" s="154">
        <f>IF(HU6="","",IF(HU6="Tarifa 1","No aplica",$AI$79))</f>
      </c>
      <c r="HV79" t="s" s="154">
        <f>IF(HV6="","",IF(HV6="Tarifa 1","No aplica",$AI$79))</f>
      </c>
      <c r="HW79" t="s" s="154">
        <f>IF(HW6="","",IF(HW6="Tarifa 1","No aplica",$AI$79))</f>
      </c>
      <c r="HX79" t="s" s="154">
        <f>IF(HX6="","",IF(HX6="Tarifa 1","No aplica",$AI$79))</f>
      </c>
      <c r="HY79" t="s" s="154">
        <f>IF(HY6="","",IF(HY6="Tarifa 1","No aplica",$AI$79))</f>
      </c>
      <c r="HZ79" t="s" s="154">
        <f>IF(HZ6="","",IF(HZ6="Tarifa 1","No aplica",$AI$79))</f>
      </c>
      <c r="IA79" t="s" s="154">
        <f>IF(IA6="","",IF(IA6="Tarifa 1","No aplica",$AI$79))</f>
      </c>
      <c r="IB79" t="s" s="154">
        <f>IF(IB6="","",IF(IB6="Tarifa 1","No aplica",$AI$79))</f>
      </c>
      <c r="IC79" t="s" s="154">
        <f>IF(IC6="","",IF(IC6="Tarifa 1","No aplica",$AI$79))</f>
      </c>
      <c r="ID79" t="s" s="154">
        <f>IF(ID6="","",IF(ID6="Tarifa 1","No aplica",$AI$79))</f>
      </c>
      <c r="IE79" t="s" s="154">
        <f>IF(IE6="","",IF(IE6="Tarifa 1","No aplica",$AI$79))</f>
      </c>
      <c r="IF79" t="s" s="154">
        <f>IF(IF6="","",IF(IF6="Tarifa 1","No aplica",$AI$79))</f>
      </c>
      <c r="IG79" t="s" s="154">
        <f>IF(IG6="","",IF(IG6="Tarifa 1","No aplica",$AI$79))</f>
      </c>
      <c r="IH79" t="s" s="154">
        <f>IF(IH6="","",IF(IH6="Tarifa 1","No aplica",$AI$79))</f>
      </c>
      <c r="II79" t="s" s="154">
        <f>IF(II6="","",IF(II6="Tarifa 1","No aplica",$AI$79))</f>
      </c>
      <c r="IJ79" t="s" s="154">
        <f>IF(IJ6="","",IF(IJ6="Tarifa 1","No aplica",$AI$79))</f>
      </c>
      <c r="IK79" t="s" s="154">
        <f>IF(IK6="","",IF(IK6="Tarifa 1","No aplica",$AI$79))</f>
      </c>
      <c r="IL79" t="s" s="154">
        <f>IF(IL6="","",IF(IL6="Tarifa 1","No aplica",$AI$79))</f>
      </c>
      <c r="IM79" t="s" s="154">
        <f>IF(IM6="","",IF(IM6="Tarifa 1","No aplica",$AI$79))</f>
      </c>
      <c r="IN79" t="s" s="154">
        <f>IF(IN6="","",IF(IN6="Tarifa 1","No aplica",$AI$79))</f>
      </c>
      <c r="IO79" t="s" s="154">
        <f>IF(IO6="","",IF(IO6="Tarifa 1","No aplica",$AI$79))</f>
      </c>
      <c r="IP79" t="s" s="154">
        <f>IF(IP6="","",IF(IP6="Tarifa 1","No aplica",$AI$79))</f>
      </c>
      <c r="IQ79" t="s" s="154">
        <f>IF(IQ6="","",IF(IQ6="Tarifa 1","No aplica",$AI$79))</f>
      </c>
      <c r="IR79" t="s" s="154">
        <f>IF(IR6="","",IF(IR6="Tarifa 1","No aplica",$AI$79))</f>
      </c>
      <c r="IS79" t="s" s="154">
        <f>IF(IS6="","",IF(IS6="Tarifa 1","No aplica",$AI$79))</f>
      </c>
      <c r="IT79" t="s" s="154">
        <f>IF(IT6="","",IF(IT6="Tarifa 1","No aplica",$AI$79))</f>
      </c>
      <c r="IU79" t="s" s="186">
        <f>IF(IU6="","",IF(IU6="Tarifa 1","No aplica",$AI$79))</f>
      </c>
    </row>
    <row r="80" s="141" customFormat="1" ht="15.2" customHeight="1">
      <c r="B80" t="s" s="153">
        <f>IF(INDEX(C80:AH80,1,'Tarifas Eléctricas'!$E$38)=0," ",INDEX(C80:AH80,1,'Tarifas Eléctricas'!$E$38))</f>
        <v>570</v>
      </c>
      <c r="C80" s="157"/>
      <c r="D80" s="157"/>
      <c r="E80" s="157"/>
      <c r="F80" s="157"/>
      <c r="G80" s="157"/>
      <c r="H80" s="157"/>
      <c r="I80" t="s" s="154">
        <v>1546</v>
      </c>
      <c r="J80" s="157"/>
      <c r="K80" s="157"/>
      <c r="L80" s="157"/>
      <c r="M80" s="157"/>
      <c r="N80" t="s" s="154">
        <v>1547</v>
      </c>
      <c r="O80" t="s" s="154">
        <v>1548</v>
      </c>
      <c r="P80" t="s" s="154">
        <v>1549</v>
      </c>
      <c r="Q80" t="s" s="154">
        <v>1550</v>
      </c>
      <c r="R80" t="s" s="154">
        <v>1551</v>
      </c>
      <c r="S80" s="157"/>
      <c r="T80" s="157"/>
      <c r="U80" s="157"/>
      <c r="V80" t="s" s="154">
        <v>1552</v>
      </c>
      <c r="W80" t="s" s="154">
        <v>1553</v>
      </c>
      <c r="X80" s="157"/>
      <c r="Y80" s="157"/>
      <c r="Z80" s="157"/>
      <c r="AA80" s="157"/>
      <c r="AB80" s="157"/>
      <c r="AC80" s="157"/>
      <c r="AD80" s="157"/>
      <c r="AE80" s="157"/>
      <c r="AF80" t="s" s="154">
        <v>1554</v>
      </c>
      <c r="AG80" t="s" s="154">
        <v>1555</v>
      </c>
      <c r="AH80" s="157"/>
      <c r="AI80" t="s" s="184">
        <v>1515</v>
      </c>
      <c r="AJ80" t="s" s="185">
        <f>AJ45</f>
        <v>1109</v>
      </c>
      <c r="AK80" t="s" s="154">
        <f t="shared" si="1653" ref="AK80:FI80">IF(AK7="","",IF(AK7="Tarifa 1","No aplica",$AI$80))</f>
        <v>1515</v>
      </c>
      <c r="AL80" t="s" s="154">
        <f>IF(AL7="","",IF(AL7="Tarifa 1","No aplica",$AI$80))</f>
        <v>1515</v>
      </c>
      <c r="AM80" t="s" s="154">
        <f>IF(AM7="","",IF(AM7="Tarifa 1","No aplica",$AI$80))</f>
        <v>1515</v>
      </c>
      <c r="AN80" t="s" s="154">
        <f>IF(AN7="","",IF(AN7="Tarifa 1","No aplica",$AI$80))</f>
        <v>1515</v>
      </c>
      <c r="AO80" t="s" s="154">
        <f>IF(AO7="","",IF(AO7="Tarifa 1","No aplica",$AI$80))</f>
        <v>1515</v>
      </c>
      <c r="AP80" t="s" s="154">
        <f>IF(AP7="","",IF(AP7="Tarifa 1","No aplica",$AI$80))</f>
        <v>1515</v>
      </c>
      <c r="AQ80" t="s" s="154">
        <f>IF(AQ7="","",IF(AQ7="Tarifa 1","No aplica",$AI$80))</f>
        <v>1515</v>
      </c>
      <c r="AR80" t="s" s="154">
        <f>IF(AR7="","",IF(AR7="Tarifa 1","No aplica",$AI$80))</f>
        <v>1515</v>
      </c>
      <c r="AS80" t="s" s="154">
        <f>IF(AS7="","",IF(AS7="Tarifa 1","No aplica",$AI$80))</f>
        <v>1515</v>
      </c>
      <c r="AT80" t="s" s="154">
        <f>IF(AT7="","",IF(AT7="Tarifa 1","No aplica",$AI$80))</f>
        <v>1515</v>
      </c>
      <c r="AU80" t="s" s="154">
        <f>IF(AU7="","",IF(AU7="Tarifa 1","No aplica",$AI$80))</f>
      </c>
      <c r="AV80" t="s" s="154">
        <f>IF(AV7="","",IF(AV7="Tarifa 1","No aplica",$AI$80))</f>
      </c>
      <c r="AW80" t="s" s="154">
        <f>IF(AW7="","",IF(AW7="Tarifa 1","No aplica",$AI$80))</f>
      </c>
      <c r="AX80" t="s" s="154">
        <f>IF(AX7="","",IF(AX7="Tarifa 1","No aplica",$AI$80))</f>
      </c>
      <c r="AY80" t="s" s="154">
        <f>IF(AY7="","",IF(AY7="Tarifa 1","No aplica",$AI$80))</f>
      </c>
      <c r="AZ80" t="s" s="154">
        <f>IF(AZ7="","",IF(AZ7="Tarifa 1","No aplica",$AI$80))</f>
      </c>
      <c r="BA80" t="s" s="154">
        <f>IF(BA7="","",IF(BA7="Tarifa 1","No aplica",$AI$80))</f>
      </c>
      <c r="BB80" t="s" s="154">
        <f>IF(BB7="","",IF(BB7="Tarifa 1","No aplica",$AI$80))</f>
      </c>
      <c r="BC80" t="s" s="154">
        <f>IF(BC7="","",IF(BC7="Tarifa 1","No aplica",$AI$80))</f>
      </c>
      <c r="BD80" t="s" s="154">
        <f>IF(BD7="","",IF(BD7="Tarifa 1","No aplica",$AI$80))</f>
      </c>
      <c r="BE80" t="s" s="154">
        <f>IF(BE7="","",IF(BE7="Tarifa 1","No aplica",$AI$80))</f>
      </c>
      <c r="BF80" t="s" s="154">
        <f>IF(BF7="","",IF(BF7="Tarifa 1","No aplica",$AI$80))</f>
      </c>
      <c r="BG80" t="s" s="154">
        <f>IF(BG7="","",IF(BG7="Tarifa 1","No aplica",$AI$80))</f>
      </c>
      <c r="BH80" t="s" s="154">
        <f>IF(BH7="","",IF(BH7="Tarifa 1","No aplica",$AI$80))</f>
      </c>
      <c r="BI80" t="s" s="154">
        <f>IF(BI7="","",IF(BI7="Tarifa 1","No aplica",$AI$80))</f>
      </c>
      <c r="BJ80" t="s" s="154">
        <f>IF(BJ7="","",IF(BJ7="Tarifa 1","No aplica",$AI$80))</f>
      </c>
      <c r="BK80" t="s" s="154">
        <f>IF(BK7="","",IF(BK7="Tarifa 1","No aplica",$AI$80))</f>
      </c>
      <c r="BL80" t="s" s="154">
        <f>IF(BL7="","",IF(BL7="Tarifa 1","No aplica",$AI$80))</f>
      </c>
      <c r="BM80" t="s" s="154">
        <f>IF(BM7="","",IF(BM7="Tarifa 1","No aplica",$AI$80))</f>
      </c>
      <c r="BN80" t="s" s="154">
        <f>IF(BN7="","",IF(BN7="Tarifa 1","No aplica",$AI$80))</f>
      </c>
      <c r="BO80" t="s" s="154">
        <f>IF(BO7="","",IF(BO7="Tarifa 1","No aplica",$AI$80))</f>
      </c>
      <c r="BP80" t="s" s="154">
        <f>IF(BP7="","",IF(BP7="Tarifa 1","No aplica",$AI$80))</f>
      </c>
      <c r="BQ80" t="s" s="154">
        <f>IF(BQ7="","",IF(BQ7="Tarifa 1","No aplica",$AI$80))</f>
      </c>
      <c r="BR80" t="s" s="154">
        <f>IF(BR7="","",IF(BR7="Tarifa 1","No aplica",$AI$80))</f>
      </c>
      <c r="BS80" t="s" s="154">
        <f>IF(BS7="","",IF(BS7="Tarifa 1","No aplica",$AI$80))</f>
      </c>
      <c r="BT80" t="s" s="154">
        <f>IF(BT7="","",IF(BT7="Tarifa 1","No aplica",$AI$80))</f>
      </c>
      <c r="BU80" t="s" s="154">
        <f>IF(BU7="","",IF(BU7="Tarifa 1","No aplica",$AI$80))</f>
      </c>
      <c r="BV80" t="s" s="154">
        <f>IF(BV7="","",IF(BV7="Tarifa 1","No aplica",$AI$80))</f>
      </c>
      <c r="BW80" t="s" s="154">
        <f>IF(BW7="","",IF(BW7="Tarifa 1","No aplica",$AI$80))</f>
      </c>
      <c r="BX80" t="s" s="154">
        <f>IF(BX7="","",IF(BX7="Tarifa 1","No aplica",$AI$80))</f>
      </c>
      <c r="BY80" t="s" s="154">
        <f>IF(BY7="","",IF(BY7="Tarifa 1","No aplica",$AI$80))</f>
      </c>
      <c r="BZ80" t="s" s="154">
        <f>IF(BZ7="","",IF(BZ7="Tarifa 1","No aplica",$AI$80))</f>
      </c>
      <c r="CA80" t="s" s="154">
        <f>IF(CA7="","",IF(CA7="Tarifa 1","No aplica",$AI$80))</f>
      </c>
      <c r="CB80" t="s" s="154">
        <f>IF(CB7="","",IF(CB7="Tarifa 1","No aplica",$AI$80))</f>
      </c>
      <c r="CC80" t="s" s="154">
        <f>IF(CC7="","",IF(CC7="Tarifa 1","No aplica",$AI$80))</f>
      </c>
      <c r="CD80" t="s" s="154">
        <f>IF(CD7="","",IF(CD7="Tarifa 1","No aplica",$AI$80))</f>
      </c>
      <c r="CE80" t="s" s="154">
        <f>IF(CE7="","",IF(CE7="Tarifa 1","No aplica",$AI$80))</f>
      </c>
      <c r="CF80" t="s" s="154">
        <f>IF(CF7="","",IF(CF7="Tarifa 1","No aplica",$AI$80))</f>
      </c>
      <c r="CG80" t="s" s="154">
        <f>IF(CG7="","",IF(CG7="Tarifa 1","No aplica",$AI$80))</f>
      </c>
      <c r="CH80" t="s" s="154">
        <f>IF(CH7="","",IF(CH7="Tarifa 1","No aplica",$AI$80))</f>
      </c>
      <c r="CI80" t="s" s="154">
        <f>IF(CI7="","",IF(CI7="Tarifa 1","No aplica",$AI$80))</f>
      </c>
      <c r="CJ80" t="s" s="154">
        <f>IF(CJ7="","",IF(CJ7="Tarifa 1","No aplica",$AI$80))</f>
      </c>
      <c r="CK80" t="s" s="154">
        <f>IF(CK7="","",IF(CK7="Tarifa 1","No aplica",$AI$80))</f>
      </c>
      <c r="CL80" t="s" s="154">
        <f>IF(CL7="","",IF(CL7="Tarifa 1","No aplica",$AI$80))</f>
      </c>
      <c r="CM80" t="s" s="154">
        <f>IF(CM7="","",IF(CM7="Tarifa 1","No aplica",$AI$80))</f>
      </c>
      <c r="CN80" t="s" s="154">
        <f>IF(CN7="","",IF(CN7="Tarifa 1","No aplica",$AI$80))</f>
      </c>
      <c r="CO80" t="s" s="154">
        <f>IF(CO7="","",IF(CO7="Tarifa 1","No aplica",$AI$80))</f>
      </c>
      <c r="CP80" t="s" s="154">
        <f>IF(CP7="","",IF(CP7="Tarifa 1","No aplica",$AI$80))</f>
      </c>
      <c r="CQ80" t="s" s="154">
        <f>IF(CQ7="","",IF(CQ7="Tarifa 1","No aplica",$AI$80))</f>
      </c>
      <c r="CR80" t="s" s="154">
        <f>IF(CR7="","",IF(CR7="Tarifa 1","No aplica",$AI$80))</f>
      </c>
      <c r="CS80" t="s" s="154">
        <f>IF(CS7="","",IF(CS7="Tarifa 1","No aplica",$AI$80))</f>
      </c>
      <c r="CT80" t="s" s="154">
        <f>IF(CT7="","",IF(CT7="Tarifa 1","No aplica",$AI$80))</f>
      </c>
      <c r="CU80" t="s" s="154">
        <f>IF(CU7="","",IF(CU7="Tarifa 1","No aplica",$AI$80))</f>
      </c>
      <c r="CV80" t="s" s="154">
        <f>IF(CV7="","",IF(CV7="Tarifa 1","No aplica",$AI$80))</f>
      </c>
      <c r="CW80" t="s" s="154">
        <f>IF(CW7="","",IF(CW7="Tarifa 1","No aplica",$AI$80))</f>
      </c>
      <c r="CX80" t="s" s="154">
        <f>IF(CX7="","",IF(CX7="Tarifa 1","No aplica",$AI$80))</f>
      </c>
      <c r="CY80" t="s" s="154">
        <f>IF(CY7="","",IF(CY7="Tarifa 1","No aplica",$AI$80))</f>
      </c>
      <c r="CZ80" t="s" s="154">
        <f>IF(CZ7="","",IF(CZ7="Tarifa 1","No aplica",$AI$80))</f>
      </c>
      <c r="DA80" t="s" s="154">
        <f>IF(DA7="","",IF(DA7="Tarifa 1","No aplica",$AI$80))</f>
      </c>
      <c r="DB80" t="s" s="154">
        <f>IF(DB7="","",IF(DB7="Tarifa 1","No aplica",$AI$80))</f>
      </c>
      <c r="DC80" t="s" s="154">
        <f>IF(DC7="","",IF(DC7="Tarifa 1","No aplica",$AI$80))</f>
      </c>
      <c r="DD80" t="s" s="154">
        <f>IF(DD7="","",IF(DD7="Tarifa 1","No aplica",$AI$80))</f>
      </c>
      <c r="DE80" t="s" s="154">
        <f>IF(DE7="","",IF(DE7="Tarifa 1","No aplica",$AI$80))</f>
      </c>
      <c r="DF80" t="s" s="154">
        <f>IF(DF7="","",IF(DF7="Tarifa 1","No aplica",$AI$80))</f>
      </c>
      <c r="DG80" t="s" s="154">
        <f>IF(DG7="","",IF(DG7="Tarifa 1","No aplica",$AI$80))</f>
      </c>
      <c r="DH80" t="s" s="154">
        <f>IF(DH7="","",IF(DH7="Tarifa 1","No aplica",$AI$80))</f>
      </c>
      <c r="DI80" t="s" s="154">
        <f>IF(DI7="","",IF(DI7="Tarifa 1","No aplica",$AI$80))</f>
      </c>
      <c r="DJ80" t="s" s="154">
        <f>IF(DJ7="","",IF(DJ7="Tarifa 1","No aplica",$AI$80))</f>
      </c>
      <c r="DK80" t="s" s="154">
        <f>IF(DK7="","",IF(DK7="Tarifa 1","No aplica",$AI$80))</f>
      </c>
      <c r="DL80" t="s" s="154">
        <f>IF(DL7="","",IF(DL7="Tarifa 1","No aplica",$AI$80))</f>
      </c>
      <c r="DM80" t="s" s="154">
        <f>IF(DM7="","",IF(DM7="Tarifa 1","No aplica",$AI$80))</f>
      </c>
      <c r="DN80" t="s" s="154">
        <f>IF(DN7="","",IF(DN7="Tarifa 1","No aplica",$AI$80))</f>
      </c>
      <c r="DO80" t="s" s="154">
        <f>IF(DO7="","",IF(DO7="Tarifa 1","No aplica",$AI$80))</f>
      </c>
      <c r="DP80" t="s" s="154">
        <f>IF(DP7="","",IF(DP7="Tarifa 1","No aplica",$AI$80))</f>
      </c>
      <c r="DQ80" t="s" s="154">
        <f>IF(DQ7="","",IF(DQ7="Tarifa 1","No aplica",$AI$80))</f>
      </c>
      <c r="DR80" t="s" s="154">
        <f>IF(DR7="","",IF(DR7="Tarifa 1","No aplica",$AI$80))</f>
      </c>
      <c r="DS80" t="s" s="154">
        <f>IF(DS7="","",IF(DS7="Tarifa 1","No aplica",$AI$80))</f>
      </c>
      <c r="DT80" t="s" s="154">
        <f>IF(DT7="","",IF(DT7="Tarifa 1","No aplica",$AI$80))</f>
      </c>
      <c r="DU80" t="s" s="154">
        <f>IF(DU7="","",IF(DU7="Tarifa 1","No aplica",$AI$80))</f>
      </c>
      <c r="DV80" t="s" s="154">
        <f>IF(DV7="","",IF(DV7="Tarifa 1","No aplica",$AI$80))</f>
      </c>
      <c r="DW80" t="s" s="154">
        <f>IF(DW7="","",IF(DW7="Tarifa 1","No aplica",$AI$80))</f>
      </c>
      <c r="DX80" t="s" s="154">
        <f>IF(DX7="","",IF(DX7="Tarifa 1","No aplica",$AI$80))</f>
      </c>
      <c r="DY80" t="s" s="154">
        <f>IF(DY7="","",IF(DY7="Tarifa 1","No aplica",$AI$80))</f>
      </c>
      <c r="DZ80" t="s" s="154">
        <f>IF(DZ7="","",IF(DZ7="Tarifa 1","No aplica",$AI$80))</f>
      </c>
      <c r="EA80" t="s" s="154">
        <f>IF(EA7="","",IF(EA7="Tarifa 1","No aplica",$AI$80))</f>
      </c>
      <c r="EB80" t="s" s="154">
        <f>IF(EB7="","",IF(EB7="Tarifa 1","No aplica",$AI$80))</f>
      </c>
      <c r="EC80" t="s" s="154">
        <f>IF(EC7="","",IF(EC7="Tarifa 1","No aplica",$AI$80))</f>
      </c>
      <c r="ED80" t="s" s="154">
        <f>IF(ED7="","",IF(ED7="Tarifa 1","No aplica",$AI$80))</f>
      </c>
      <c r="EE80" t="s" s="154">
        <f>IF(EE7="","",IF(EE7="Tarifa 1","No aplica",$AI$80))</f>
      </c>
      <c r="EF80" t="s" s="154">
        <f>IF(EF7="","",IF(EF7="Tarifa 1","No aplica",$AI$80))</f>
      </c>
      <c r="EG80" t="s" s="154">
        <f>IF(EG7="","",IF(EG7="Tarifa 1","No aplica",$AI$80))</f>
      </c>
      <c r="EH80" t="s" s="154">
        <f>IF(EH7="","",IF(EH7="Tarifa 1","No aplica",$AI$80))</f>
      </c>
      <c r="EI80" t="s" s="154">
        <f>IF(EI7="","",IF(EI7="Tarifa 1","No aplica",$AI$80))</f>
      </c>
      <c r="EJ80" t="s" s="154">
        <f>IF(EJ7="","",IF(EJ7="Tarifa 1","No aplica",$AI$80))</f>
      </c>
      <c r="EK80" t="s" s="154">
        <f>IF(EK7="","",IF(EK7="Tarifa 1","No aplica",$AI$80))</f>
      </c>
      <c r="EL80" t="s" s="154">
        <f>IF(EL7="","",IF(EL7="Tarifa 1","No aplica",$AI$80))</f>
      </c>
      <c r="EM80" t="s" s="154">
        <f>IF(EM7="","",IF(EM7="Tarifa 1","No aplica",$AI$80))</f>
      </c>
      <c r="EN80" t="s" s="154">
        <f>IF(EN7="","",IF(EN7="Tarifa 1","No aplica",$AI$80))</f>
      </c>
      <c r="EO80" t="s" s="154">
        <f>IF(EO7="","",IF(EO7="Tarifa 1","No aplica",$AI$80))</f>
      </c>
      <c r="EP80" t="s" s="154">
        <f>IF(EP7="","",IF(EP7="Tarifa 1","No aplica",$AI$80))</f>
      </c>
      <c r="EQ80" t="s" s="154">
        <f>IF(EQ7="","",IF(EQ7="Tarifa 1","No aplica",$AI$80))</f>
      </c>
      <c r="ER80" t="s" s="154">
        <f>IF(ER7="","",IF(ER7="Tarifa 1","No aplica",$AI$80))</f>
      </c>
      <c r="ES80" t="s" s="154">
        <f>IF(ES7="","",IF(ES7="Tarifa 1","No aplica",$AI$80))</f>
      </c>
      <c r="ET80" t="s" s="154">
        <f>IF(ET7="","",IF(ET7="Tarifa 1","No aplica",$AI$80))</f>
      </c>
      <c r="EU80" t="s" s="154">
        <f>IF(EU7="","",IF(EU7="Tarifa 1","No aplica",$AI$80))</f>
      </c>
      <c r="EV80" t="s" s="154">
        <f>IF(EV7="","",IF(EV7="Tarifa 1","No aplica",$AI$80))</f>
      </c>
      <c r="EW80" t="s" s="154">
        <f>IF(EW7="","",IF(EW7="Tarifa 1","No aplica",$AI$80))</f>
      </c>
      <c r="EX80" t="s" s="154">
        <f>IF(EX7="","",IF(EX7="Tarifa 1","No aplica",$AI$80))</f>
      </c>
      <c r="EY80" t="s" s="154">
        <f>IF(EY7="","",IF(EY7="Tarifa 1","No aplica",$AI$80))</f>
      </c>
      <c r="EZ80" t="s" s="154">
        <f>IF(EZ7="","",IF(EZ7="Tarifa 1","No aplica",$AI$80))</f>
      </c>
      <c r="FA80" t="s" s="154">
        <f>IF(FA7="","",IF(FA7="Tarifa 1","No aplica",$AI$80))</f>
      </c>
      <c r="FB80" t="s" s="154">
        <f>IF(FB7="","",IF(FB7="Tarifa 1","No aplica",$AI$80))</f>
      </c>
      <c r="FC80" t="s" s="154">
        <f>IF(FC7="","",IF(FC7="Tarifa 1","No aplica",$AI$80))</f>
      </c>
      <c r="FD80" t="s" s="154">
        <f>IF(FD7="","",IF(FD7="Tarifa 1","No aplica",$AI$80))</f>
      </c>
      <c r="FE80" t="s" s="154">
        <f>IF(FE7="","",IF(FE7="Tarifa 1","No aplica",$AI$80))</f>
      </c>
      <c r="FF80" t="s" s="154">
        <f>IF(FF7="","",IF(FF7="Tarifa 1","No aplica",$AI$80))</f>
      </c>
      <c r="FG80" t="s" s="154">
        <f>IF(FG7="","",IF(FG7="Tarifa 1","No aplica",$AI$80))</f>
      </c>
      <c r="FH80" t="s" s="154">
        <f>IF(FH7="","",IF(FH7="Tarifa 1","No aplica",$AI$80))</f>
      </c>
      <c r="FI80" t="s" s="154">
        <f t="shared" si="1653"/>
      </c>
      <c r="FJ80" t="s" s="154">
        <f>IF(FJ7="","",IF(FJ7="Tarifa 1","No aplica",$AI$80))</f>
      </c>
      <c r="FK80" t="s" s="154">
        <f>IF(FK7="","",IF(FK7="Tarifa 1","No aplica",$AI$80))</f>
      </c>
      <c r="FL80" t="s" s="154">
        <f>IF(FL7="","",IF(FL7="Tarifa 1","No aplica",$AI$80))</f>
      </c>
      <c r="FM80" t="s" s="154">
        <f>IF(FM7="","",IF(FM7="Tarifa 1","No aplica",$AI$80))</f>
      </c>
      <c r="FN80" t="s" s="154">
        <f>IF(FN7="","",IF(FN7="Tarifa 1","No aplica",$AI$80))</f>
      </c>
      <c r="FO80" t="s" s="154">
        <f>IF(FO7="","",IF(FO7="Tarifa 1","No aplica",$AI$80))</f>
      </c>
      <c r="FP80" t="s" s="154">
        <f>IF(FP7="","",IF(FP7="Tarifa 1","No aplica",$AI$80))</f>
      </c>
      <c r="FQ80" t="s" s="154">
        <f>IF(FQ7="","",IF(FQ7="Tarifa 1","No aplica",$AI$80))</f>
      </c>
      <c r="FR80" t="s" s="154">
        <f>IF(FR7="","",IF(FR7="Tarifa 1","No aplica",$AI$80))</f>
      </c>
      <c r="FS80" t="s" s="154">
        <f>IF(FS7="","",IF(FS7="Tarifa 1","No aplica",$AI$80))</f>
      </c>
      <c r="FT80" t="s" s="154">
        <f>IF(FT7="","",IF(FT7="Tarifa 1","No aplica",$AI$80))</f>
      </c>
      <c r="FU80" t="s" s="154">
        <f>IF(FU7="","",IF(FU7="Tarifa 1","No aplica",$AI$80))</f>
      </c>
      <c r="FV80" t="s" s="154">
        <f>IF(FV7="","",IF(FV7="Tarifa 1","No aplica",$AI$80))</f>
      </c>
      <c r="FW80" t="s" s="154">
        <f>IF(FW7="","",IF(FW7="Tarifa 1","No aplica",$AI$80))</f>
      </c>
      <c r="FX80" t="s" s="154">
        <f>IF(FX7="","",IF(FX7="Tarifa 1","No aplica",$AI$80))</f>
      </c>
      <c r="FY80" t="s" s="154">
        <f>IF(FY7="","",IF(FY7="Tarifa 1","No aplica",$AI$80))</f>
      </c>
      <c r="FZ80" t="s" s="154">
        <f>IF(FZ7="","",IF(FZ7="Tarifa 1","No aplica",$AI$80))</f>
      </c>
      <c r="GA80" t="s" s="154">
        <f>IF(GA7="","",IF(GA7="Tarifa 1","No aplica",$AI$80))</f>
      </c>
      <c r="GB80" t="s" s="154">
        <f>IF(GB7="","",IF(GB7="Tarifa 1","No aplica",$AI$80))</f>
      </c>
      <c r="GC80" t="s" s="154">
        <f>IF(GC7="","",IF(GC7="Tarifa 1","No aplica",$AI$80))</f>
      </c>
      <c r="GD80" t="s" s="154">
        <f>IF(GD7="","",IF(GD7="Tarifa 1","No aplica",$AI$80))</f>
      </c>
      <c r="GE80" t="s" s="154">
        <f>IF(GE7="","",IF(GE7="Tarifa 1","No aplica",$AI$80))</f>
      </c>
      <c r="GF80" t="s" s="154">
        <f>IF(GF7="","",IF(GF7="Tarifa 1","No aplica",$AI$80))</f>
      </c>
      <c r="GG80" t="s" s="154">
        <f>IF(GG7="","",IF(GG7="Tarifa 1","No aplica",$AI$80))</f>
      </c>
      <c r="GH80" t="s" s="154">
        <f>IF(GH7="","",IF(GH7="Tarifa 1","No aplica",$AI$80))</f>
      </c>
      <c r="GI80" t="s" s="154">
        <f>IF(GI7="","",IF(GI7="Tarifa 1","No aplica",$AI$80))</f>
      </c>
      <c r="GJ80" t="s" s="154">
        <f>IF(GJ7="","",IF(GJ7="Tarifa 1","No aplica",$AI$80))</f>
      </c>
      <c r="GK80" t="s" s="154">
        <f>IF(GK7="","",IF(GK7="Tarifa 1","No aplica",$AI$80))</f>
      </c>
      <c r="GL80" t="s" s="154">
        <f>IF(GL7="","",IF(GL7="Tarifa 1","No aplica",$AI$80))</f>
      </c>
      <c r="GM80" t="s" s="154">
        <f>IF(GM7="","",IF(GM7="Tarifa 1","No aplica",$AI$80))</f>
      </c>
      <c r="GN80" t="s" s="154">
        <f>IF(GN7="","",IF(GN7="Tarifa 1","No aplica",$AI$80))</f>
      </c>
      <c r="GO80" t="s" s="154">
        <f>IF(GO7="","",IF(GO7="Tarifa 1","No aplica",$AI$80))</f>
      </c>
      <c r="GP80" t="s" s="154">
        <f>IF(GP7="","",IF(GP7="Tarifa 1","No aplica",$AI$80))</f>
      </c>
      <c r="GQ80" t="s" s="154">
        <f>IF(GQ7="","",IF(GQ7="Tarifa 1","No aplica",$AI$80))</f>
      </c>
      <c r="GR80" t="s" s="154">
        <f>IF(GR7="","",IF(GR7="Tarifa 1","No aplica",$AI$80))</f>
      </c>
      <c r="GS80" t="s" s="154">
        <f>IF(GS7="","",IF(GS7="Tarifa 1","No aplica",$AI$80))</f>
      </c>
      <c r="GT80" t="s" s="154">
        <f>IF(GT7="","",IF(GT7="Tarifa 1","No aplica",$AI$80))</f>
      </c>
      <c r="GU80" t="s" s="154">
        <f>IF(GU7="","",IF(GU7="Tarifa 1","No aplica",$AI$80))</f>
      </c>
      <c r="GV80" t="s" s="154">
        <f>IF(GV7="","",IF(GV7="Tarifa 1","No aplica",$AI$80))</f>
      </c>
      <c r="GW80" t="s" s="154">
        <f>IF(GW7="","",IF(GW7="Tarifa 1","No aplica",$AI$80))</f>
      </c>
      <c r="GX80" t="s" s="154">
        <f>IF(GX7="","",IF(GX7="Tarifa 1","No aplica",$AI$80))</f>
      </c>
      <c r="GY80" t="s" s="154">
        <f>IF(GY7="","",IF(GY7="Tarifa 1","No aplica",$AI$80))</f>
      </c>
      <c r="GZ80" t="s" s="154">
        <f>IF(GZ7="","",IF(GZ7="Tarifa 1","No aplica",$AI$80))</f>
      </c>
      <c r="HA80" t="s" s="154">
        <f>IF(HA7="","",IF(HA7="Tarifa 1","No aplica",$AI$80))</f>
      </c>
      <c r="HB80" t="s" s="154">
        <f>IF(HB7="","",IF(HB7="Tarifa 1","No aplica",$AI$80))</f>
      </c>
      <c r="HC80" t="s" s="154">
        <f>IF(HC7="","",IF(HC7="Tarifa 1","No aplica",$AI$80))</f>
      </c>
      <c r="HD80" t="s" s="154">
        <f>IF(HD7="","",IF(HD7="Tarifa 1","No aplica",$AI$80))</f>
      </c>
      <c r="HE80" t="s" s="154">
        <f>IF(HE7="","",IF(HE7="Tarifa 1","No aplica",$AI$80))</f>
      </c>
      <c r="HF80" t="s" s="154">
        <f>IF(HF7="","",IF(HF7="Tarifa 1","No aplica",$AI$80))</f>
      </c>
      <c r="HG80" t="s" s="154">
        <f>IF(HG7="","",IF(HG7="Tarifa 1","No aplica",$AI$80))</f>
      </c>
      <c r="HH80" t="s" s="154">
        <f>IF(HH7="","",IF(HH7="Tarifa 1","No aplica",$AI$80))</f>
      </c>
      <c r="HI80" t="s" s="154">
        <f>IF(HI7="","",IF(HI7="Tarifa 1","No aplica",$AI$80))</f>
      </c>
      <c r="HJ80" t="s" s="154">
        <f>IF(HJ7="","",IF(HJ7="Tarifa 1","No aplica",$AI$80))</f>
      </c>
      <c r="HK80" t="s" s="154">
        <f>IF(HK7="","",IF(HK7="Tarifa 1","No aplica",$AI$80))</f>
      </c>
      <c r="HL80" t="s" s="154">
        <f>IF(HL7="","",IF(HL7="Tarifa 1","No aplica",$AI$80))</f>
      </c>
      <c r="HM80" t="s" s="154">
        <f>IF(HM7="","",IF(HM7="Tarifa 1","No aplica",$AI$80))</f>
      </c>
      <c r="HN80" t="s" s="154">
        <f>IF(HN7="","",IF(HN7="Tarifa 1","No aplica",$AI$80))</f>
      </c>
      <c r="HO80" t="s" s="154">
        <f>IF(HO7="","",IF(HO7="Tarifa 1","No aplica",$AI$80))</f>
      </c>
      <c r="HP80" t="s" s="154">
        <f>IF(HP7="","",IF(HP7="Tarifa 1","No aplica",$AI$80))</f>
      </c>
      <c r="HQ80" t="s" s="154">
        <f>IF(HQ7="","",IF(HQ7="Tarifa 1","No aplica",$AI$80))</f>
      </c>
      <c r="HR80" t="s" s="154">
        <f>IF(HR7="","",IF(HR7="Tarifa 1","No aplica",$AI$80))</f>
      </c>
      <c r="HS80" t="s" s="154">
        <f>IF(HS7="","",IF(HS7="Tarifa 1","No aplica",$AI$80))</f>
      </c>
      <c r="HT80" t="s" s="154">
        <f>IF(HT7="","",IF(HT7="Tarifa 1","No aplica",$AI$80))</f>
      </c>
      <c r="HU80" t="s" s="154">
        <f>IF(HU7="","",IF(HU7="Tarifa 1","No aplica",$AI$80))</f>
      </c>
      <c r="HV80" t="s" s="154">
        <f>IF(HV7="","",IF(HV7="Tarifa 1","No aplica",$AI$80))</f>
      </c>
      <c r="HW80" t="s" s="154">
        <f>IF(HW7="","",IF(HW7="Tarifa 1","No aplica",$AI$80))</f>
      </c>
      <c r="HX80" t="s" s="154">
        <f>IF(HX7="","",IF(HX7="Tarifa 1","No aplica",$AI$80))</f>
      </c>
      <c r="HY80" t="s" s="154">
        <f>IF(HY7="","",IF(HY7="Tarifa 1","No aplica",$AI$80))</f>
      </c>
      <c r="HZ80" t="s" s="154">
        <f>IF(HZ7="","",IF(HZ7="Tarifa 1","No aplica",$AI$80))</f>
      </c>
      <c r="IA80" t="s" s="154">
        <f>IF(IA7="","",IF(IA7="Tarifa 1","No aplica",$AI$80))</f>
      </c>
      <c r="IB80" t="s" s="154">
        <f>IF(IB7="","",IF(IB7="Tarifa 1","No aplica",$AI$80))</f>
      </c>
      <c r="IC80" t="s" s="154">
        <f>IF(IC7="","",IF(IC7="Tarifa 1","No aplica",$AI$80))</f>
      </c>
      <c r="ID80" t="s" s="154">
        <f>IF(ID7="","",IF(ID7="Tarifa 1","No aplica",$AI$80))</f>
      </c>
      <c r="IE80" t="s" s="154">
        <f>IF(IE7="","",IF(IE7="Tarifa 1","No aplica",$AI$80))</f>
      </c>
      <c r="IF80" t="s" s="154">
        <f>IF(IF7="","",IF(IF7="Tarifa 1","No aplica",$AI$80))</f>
      </c>
      <c r="IG80" t="s" s="154">
        <f>IF(IG7="","",IF(IG7="Tarifa 1","No aplica",$AI$80))</f>
      </c>
      <c r="IH80" t="s" s="154">
        <f>IF(IH7="","",IF(IH7="Tarifa 1","No aplica",$AI$80))</f>
      </c>
      <c r="II80" t="s" s="154">
        <f>IF(II7="","",IF(II7="Tarifa 1","No aplica",$AI$80))</f>
      </c>
      <c r="IJ80" t="s" s="154">
        <f>IF(IJ7="","",IF(IJ7="Tarifa 1","No aplica",$AI$80))</f>
      </c>
      <c r="IK80" t="s" s="154">
        <f>IF(IK7="","",IF(IK7="Tarifa 1","No aplica",$AI$80))</f>
      </c>
      <c r="IL80" t="s" s="154">
        <f>IF(IL7="","",IF(IL7="Tarifa 1","No aplica",$AI$80))</f>
      </c>
      <c r="IM80" t="s" s="154">
        <f>IF(IM7="","",IF(IM7="Tarifa 1","No aplica",$AI$80))</f>
      </c>
      <c r="IN80" t="s" s="154">
        <f>IF(IN7="","",IF(IN7="Tarifa 1","No aplica",$AI$80))</f>
      </c>
      <c r="IO80" t="s" s="154">
        <f>IF(IO7="","",IF(IO7="Tarifa 1","No aplica",$AI$80))</f>
      </c>
      <c r="IP80" t="s" s="154">
        <f>IF(IP7="","",IF(IP7="Tarifa 1","No aplica",$AI$80))</f>
      </c>
      <c r="IQ80" t="s" s="154">
        <f>IF(IQ7="","",IF(IQ7="Tarifa 1","No aplica",$AI$80))</f>
      </c>
      <c r="IR80" t="s" s="154">
        <f>IF(IR7="","",IF(IR7="Tarifa 1","No aplica",$AI$80))</f>
      </c>
      <c r="IS80" t="s" s="154">
        <f>IF(IS7="","",IF(IS7="Tarifa 1","No aplica",$AI$80))</f>
      </c>
      <c r="IT80" t="s" s="154">
        <f>IF(IT7="","",IF(IT7="Tarifa 1","No aplica",$AI$80))</f>
      </c>
      <c r="IU80" t="s" s="186">
        <f>IF(IU7="","",IF(IU7="Tarifa 1","No aplica",$AI$80))</f>
      </c>
    </row>
    <row r="81" s="141" customFormat="1" ht="15.2" customHeight="1">
      <c r="B81" t="s" s="153">
        <f>IF(INDEX(C81:AH81,1,'Tarifas Eléctricas'!$E$38)=0," ",INDEX(C81:AH81,1,'Tarifas Eléctricas'!$E$38))</f>
        <v>570</v>
      </c>
      <c r="C81" s="157"/>
      <c r="D81" s="157"/>
      <c r="E81" s="157"/>
      <c r="F81" s="157"/>
      <c r="G81" s="157"/>
      <c r="H81" s="157"/>
      <c r="I81" t="s" s="154">
        <v>946</v>
      </c>
      <c r="J81" s="157"/>
      <c r="K81" s="157"/>
      <c r="L81" s="157"/>
      <c r="M81" s="157"/>
      <c r="N81" t="s" s="154">
        <v>1556</v>
      </c>
      <c r="O81" t="s" s="154">
        <v>1557</v>
      </c>
      <c r="P81" t="s" s="154">
        <v>441</v>
      </c>
      <c r="Q81" t="s" s="154">
        <v>1558</v>
      </c>
      <c r="R81" t="s" s="154">
        <v>1559</v>
      </c>
      <c r="S81" s="157"/>
      <c r="T81" s="157"/>
      <c r="U81" s="157"/>
      <c r="V81" t="s" s="154">
        <v>1560</v>
      </c>
      <c r="W81" t="s" s="154">
        <v>1561</v>
      </c>
      <c r="X81" s="157"/>
      <c r="Y81" s="157"/>
      <c r="Z81" s="157"/>
      <c r="AA81" s="157"/>
      <c r="AB81" s="157"/>
      <c r="AC81" s="157"/>
      <c r="AD81" s="157"/>
      <c r="AE81" s="157"/>
      <c r="AF81" t="s" s="154">
        <v>1562</v>
      </c>
      <c r="AG81" t="s" s="154">
        <v>1563</v>
      </c>
      <c r="AH81" s="157"/>
      <c r="AI81" t="s" s="187">
        <v>1564</v>
      </c>
      <c r="AJ81" t="s" s="185">
        <f>AJ46</f>
        <v>1124</v>
      </c>
      <c r="AK81" t="s" s="154">
        <v>1565</v>
      </c>
      <c r="AL81" t="s" s="154">
        <v>1565</v>
      </c>
      <c r="AM81" t="s" s="154">
        <v>1565</v>
      </c>
      <c r="AN81" t="s" s="154">
        <v>1535</v>
      </c>
      <c r="AO81" t="s" s="154">
        <v>1535</v>
      </c>
      <c r="AP81" t="s" s="154">
        <f t="shared" si="1874" ref="AP81:FN81">IF(AP8="","",IF(AP8="Tarifa 1","No aplica",$AI$81))</f>
        <v>952</v>
      </c>
      <c r="AQ81" t="s" s="154">
        <f>IF(AQ8="","",IF(AQ8="Tarifa 1","No aplica",$AI$81))</f>
        <v>952</v>
      </c>
      <c r="AR81" t="s" s="154">
        <f>IF(AR8="","",IF(AR8="Tarifa 1","No aplica",$AI$81))</f>
        <v>952</v>
      </c>
      <c r="AS81" t="s" s="154">
        <v>1565</v>
      </c>
      <c r="AT81" t="s" s="154">
        <f>IF(AT8="","",IF(AT8="Tarifa 1","No aplica",$AI$81))</f>
        <v>952</v>
      </c>
      <c r="AU81" t="s" s="154">
        <f>IF(AU8="","",IF(AU8="Tarifa 1","No aplica",$AI$81))</f>
        <v>952</v>
      </c>
      <c r="AV81" t="s" s="154">
        <f>IF(AV8="","",IF(AV8="Tarifa 1","No aplica",$AI$81))</f>
        <v>952</v>
      </c>
      <c r="AW81" t="s" s="154">
        <f>IF(AW8="","",IF(AW8="Tarifa 1","No aplica",$AI$81))</f>
        <v>952</v>
      </c>
      <c r="AX81" t="s" s="154">
        <f>IF(AX8="","",IF(AX8="Tarifa 1","No aplica",$AI$81))</f>
        <v>952</v>
      </c>
      <c r="AY81" t="s" s="154">
        <f>IF(AY8="","",IF(AY8="Tarifa 1","No aplica",$AI$81))</f>
        <v>952</v>
      </c>
      <c r="AZ81" t="s" s="154">
        <v>1565</v>
      </c>
      <c r="BA81" t="s" s="154">
        <v>1535</v>
      </c>
      <c r="BB81" t="s" s="154">
        <f>IF(BB8="","",IF(BB8="Tarifa 1","No aplica",$AI$81))</f>
        <v>952</v>
      </c>
      <c r="BC81" t="s" s="154">
        <f>IF(BC8="","",IF(BC8="Tarifa 1","No aplica",$AI$81))</f>
        <v>952</v>
      </c>
      <c r="BD81" t="s" s="154">
        <f>IF(BD8="","",IF(BD8="Tarifa 1","No aplica",$AI$81))</f>
        <v>952</v>
      </c>
      <c r="BE81" t="s" s="154">
        <v>1535</v>
      </c>
      <c r="BF81" t="s" s="154">
        <f>IF(BF8="","",IF(BF8="Tarifa 1","No aplica",$AI$81))</f>
        <v>952</v>
      </c>
      <c r="BG81" t="s" s="154">
        <f>IF(BG8="","",IF(BG8="Tarifa 1","No aplica",$AI$81))</f>
        <v>952</v>
      </c>
      <c r="BH81" t="s" s="154">
        <f>IF(BH8="","",IF(BH8="Tarifa 1","No aplica",$AI$81))</f>
        <v>952</v>
      </c>
      <c r="BI81" t="s" s="154">
        <v>1535</v>
      </c>
      <c r="BJ81" t="s" s="154">
        <f>IF(BJ8="","",IF(BJ8="Tarifa 1","No aplica",$AI$81))</f>
        <v>952</v>
      </c>
      <c r="BK81" t="s" s="154">
        <v>1535</v>
      </c>
      <c r="BL81" t="s" s="154">
        <v>1535</v>
      </c>
      <c r="BM81" t="s" s="154">
        <f>IF(BM8="","",IF(BM8="Tarifa 1","No aplica",$AI$79))</f>
        <v>1535</v>
      </c>
      <c r="BN81" t="s" s="154">
        <f>IF(BN8="","",IF(BN8="Tarifa 1","No aplica",$AI$79))</f>
        <v>1535</v>
      </c>
      <c r="BO81" t="s" s="154">
        <f>IF(BO8="","",IF(BO8="Tarifa 1","No aplica",$AI$79))</f>
        <v>1535</v>
      </c>
      <c r="BP81" t="s" s="154">
        <v>1565</v>
      </c>
      <c r="BQ81" t="s" s="154">
        <v>1535</v>
      </c>
      <c r="BR81" t="s" s="154">
        <v>1535</v>
      </c>
      <c r="BS81" t="s" s="154">
        <v>1565</v>
      </c>
      <c r="BT81" t="s" s="154">
        <v>1565</v>
      </c>
      <c r="BU81" t="s" s="154">
        <v>1565</v>
      </c>
      <c r="BV81" t="s" s="154">
        <f>IF(BV8="","",IF(BV8="Tarifa 1","No aplica",$AI$81))</f>
        <v>952</v>
      </c>
      <c r="BW81" t="s" s="154">
        <f>IF(BW8="","",IF(BW8="Tarifa 1","No aplica",$AI$81))</f>
        <v>952</v>
      </c>
      <c r="BX81" t="s" s="154">
        <v>1565</v>
      </c>
      <c r="BY81" t="s" s="154">
        <f>IF(BY8="","",IF(BY8="Tarifa 1","No aplica",$AI$81))</f>
        <v>952</v>
      </c>
      <c r="BZ81" t="s" s="154">
        <f>IF(BZ8="","",IF(BZ8="Tarifa 1","No aplica",$AI$81))</f>
        <v>952</v>
      </c>
      <c r="CA81" t="s" s="154">
        <v>1535</v>
      </c>
      <c r="CB81" t="s" s="154">
        <f>IF(CB8="","",IF(CB8="Tarifa 1","No aplica",$AI$81))</f>
        <v>952</v>
      </c>
      <c r="CC81" t="s" s="154">
        <v>1535</v>
      </c>
      <c r="CD81" t="s" s="154">
        <v>1535</v>
      </c>
      <c r="CE81" t="s" s="154">
        <v>1535</v>
      </c>
      <c r="CF81" t="s" s="154">
        <v>1535</v>
      </c>
      <c r="CG81" t="s" s="154">
        <f>IF(CG8="","",IF(CG8="Tarifa 1","No aplica",$AI$81))</f>
        <v>952</v>
      </c>
      <c r="CH81" t="s" s="154">
        <v>1535</v>
      </c>
      <c r="CI81" t="s" s="154">
        <v>1565</v>
      </c>
      <c r="CJ81" t="s" s="154">
        <f>IF(CJ8="","",IF(CJ8="Tarifa 1","No aplica",$AI$81))</f>
        <v>952</v>
      </c>
      <c r="CK81" t="s" s="154">
        <f>IF(CK8="","",IF(CK8="Tarifa 1","No aplica",$AI$81))</f>
        <v>952</v>
      </c>
      <c r="CL81" t="s" s="154">
        <v>1565</v>
      </c>
      <c r="CM81" t="s" s="154">
        <v>1565</v>
      </c>
      <c r="CN81" t="s" s="154">
        <f>IF(CN8="","",IF(CN8="Tarifa 1","No aplica",$AI$81))</f>
        <v>952</v>
      </c>
      <c r="CO81" t="s" s="154">
        <f>IF(CO8="","",IF(CO8="Tarifa 1","No aplica",$AI$81))</f>
        <v>952</v>
      </c>
      <c r="CP81" t="s" s="154">
        <v>1535</v>
      </c>
      <c r="CQ81" t="s" s="154">
        <v>1535</v>
      </c>
      <c r="CR81" t="s" s="154">
        <v>1535</v>
      </c>
      <c r="CS81" t="s" s="154">
        <f>IF(CS8="","",IF(CS8="Tarifa 1","No aplica",$AI$81))</f>
        <v>952</v>
      </c>
      <c r="CT81" t="s" s="154">
        <v>1535</v>
      </c>
      <c r="CU81" t="s" s="154">
        <v>1535</v>
      </c>
      <c r="CV81" t="s" s="154">
        <f>IF(CV8="","",IF(CV8="Tarifa 1","No aplica",$AI$81))</f>
        <v>952</v>
      </c>
      <c r="CW81" t="s" s="154">
        <v>1535</v>
      </c>
      <c r="CX81" t="s" s="154">
        <f>IF(CX8="","",IF(CX8="Tarifa 1","No aplica",$AI$81))</f>
        <v>952</v>
      </c>
      <c r="CY81" t="s" s="154">
        <v>1535</v>
      </c>
      <c r="CZ81" t="s" s="154">
        <v>1535</v>
      </c>
      <c r="DA81" t="s" s="154">
        <v>1565</v>
      </c>
      <c r="DB81" t="s" s="154">
        <f>IF(DB8="","",IF(DB8="Tarifa 1","No aplica",$AI$81))</f>
        <v>952</v>
      </c>
      <c r="DC81" t="s" s="154">
        <f>IF(DC8="","",IF(DC8="Tarifa 1","No aplica",$AI$81))</f>
        <v>952</v>
      </c>
      <c r="DD81" t="s" s="154">
        <f>IF(DD8="","",IF(DD8="Tarifa 1","No aplica",$AI$81))</f>
        <v>952</v>
      </c>
      <c r="DE81" t="s" s="154">
        <v>1535</v>
      </c>
      <c r="DF81" t="s" s="154">
        <v>1535</v>
      </c>
      <c r="DG81" t="s" s="154">
        <f>IF(DG8="","",IF(DG8="Tarifa 1","No aplica",$AI$81))</f>
        <v>952</v>
      </c>
      <c r="DH81" t="s" s="154">
        <v>1535</v>
      </c>
      <c r="DI81" t="s" s="154">
        <v>1535</v>
      </c>
      <c r="DJ81" t="s" s="154">
        <f>IF(DJ8="","",IF(DJ8="Tarifa 1","No aplica",$AI$81))</f>
        <v>952</v>
      </c>
      <c r="DK81" t="s" s="154">
        <v>1535</v>
      </c>
      <c r="DL81" t="s" s="154">
        <f>IF(DL8="","",IF(DL8="Tarifa 1","No aplica",$AI$81))</f>
        <v>952</v>
      </c>
      <c r="DM81" t="s" s="154">
        <f>IF(DM8="","",IF(DM8="Tarifa 1","No aplica",$AI$81))</f>
        <v>952</v>
      </c>
      <c r="DN81" t="s" s="154">
        <v>1535</v>
      </c>
      <c r="DO81" t="s" s="154">
        <v>1535</v>
      </c>
      <c r="DP81" t="s" s="154">
        <v>1535</v>
      </c>
      <c r="DQ81" t="s" s="154">
        <v>1535</v>
      </c>
      <c r="DR81" t="s" s="154">
        <v>1535</v>
      </c>
      <c r="DS81" t="s" s="154">
        <v>1565</v>
      </c>
      <c r="DT81" t="s" s="154">
        <v>1535</v>
      </c>
      <c r="DU81" t="s" s="154">
        <v>1565</v>
      </c>
      <c r="DV81" t="s" s="154">
        <v>1535</v>
      </c>
      <c r="DW81" t="s" s="154">
        <v>1535</v>
      </c>
      <c r="DX81" t="s" s="154">
        <f>IF(DX8="","",IF(DX8="Tarifa 1","No aplica",$AI$81))</f>
        <v>952</v>
      </c>
      <c r="DY81" t="s" s="154">
        <f>IF(DY8="","",IF(DY8="Tarifa 1","No aplica",$AI$81))</f>
        <v>952</v>
      </c>
      <c r="DZ81" t="s" s="154">
        <f>IF(DZ8="","",IF(DZ8="Tarifa 1","No aplica",$AI$81))</f>
        <v>952</v>
      </c>
      <c r="EA81" t="s" s="154">
        <v>1535</v>
      </c>
      <c r="EB81" t="s" s="154">
        <v>1565</v>
      </c>
      <c r="EC81" t="s" s="154">
        <v>1535</v>
      </c>
      <c r="ED81" t="s" s="154">
        <v>1535</v>
      </c>
      <c r="EE81" t="s" s="154">
        <v>1535</v>
      </c>
      <c r="EF81" t="s" s="154">
        <v>1535</v>
      </c>
      <c r="EG81" t="s" s="154">
        <v>1565</v>
      </c>
      <c r="EH81" t="s" s="154">
        <v>1565</v>
      </c>
      <c r="EI81" t="s" s="154">
        <f>IF(EI8="","",IF(EI8="Tarifa 1","No aplica",$AI$81))</f>
        <v>952</v>
      </c>
      <c r="EJ81" t="s" s="154">
        <f>IF(EJ8="","",IF(EJ8="Tarifa 1","No aplica",$AI$81))</f>
        <v>952</v>
      </c>
      <c r="EK81" t="s" s="154">
        <f>IF(EK8="","",IF(EK8="Tarifa 1","No aplica",$AI$81))</f>
        <v>952</v>
      </c>
      <c r="EL81" t="s" s="154">
        <v>1535</v>
      </c>
      <c r="EM81" t="s" s="154">
        <v>1535</v>
      </c>
      <c r="EN81" t="s" s="154">
        <v>1535</v>
      </c>
      <c r="EO81" t="s" s="154">
        <v>1535</v>
      </c>
      <c r="EP81" t="s" s="154">
        <f>IF(EP8="","",IF(EP8="Tarifa 1","No aplica",$AI$81))</f>
        <v>952</v>
      </c>
      <c r="EQ81" t="s" s="154">
        <f>IF(EQ8="","",IF(EQ8="Tarifa 1","No aplica",$AI$81))</f>
        <v>952</v>
      </c>
      <c r="ER81" t="s" s="154">
        <f>IF(ER8="","",IF(ER8="Tarifa 1","No aplica",$AI$81))</f>
        <v>952</v>
      </c>
      <c r="ES81" t="s" s="154">
        <v>1535</v>
      </c>
      <c r="ET81" t="s" s="154">
        <f>IF(ET8="","",IF(ET8="Tarifa 1","No aplica",$AI$81))</f>
        <v>952</v>
      </c>
      <c r="EU81" t="s" s="154">
        <v>1535</v>
      </c>
      <c r="EV81" t="s" s="154">
        <v>1535</v>
      </c>
      <c r="EW81" t="s" s="154">
        <f>IF(EW8="","",IF(EW8="Tarifa 1","No aplica",$AI$81))</f>
        <v>952</v>
      </c>
      <c r="EX81" t="s" s="154">
        <f>IF(EX8="","",IF(EX8="Tarifa 1","No aplica",$AI$81))</f>
        <v>952</v>
      </c>
      <c r="EY81" t="s" s="154">
        <f>IF(EY8="","",IF(EY8="Tarifa 1","No aplica",$AI$81))</f>
      </c>
      <c r="EZ81" t="s" s="154">
        <f>IF(EZ8="","",IF(EZ8="Tarifa 1","No aplica",$AI$81))</f>
      </c>
      <c r="FA81" t="s" s="154">
        <f>IF(FA8="","",IF(FA8="Tarifa 1","No aplica",$AI$81))</f>
      </c>
      <c r="FB81" t="s" s="154">
        <f>IF(FB8="","",IF(FB8="Tarifa 1","No aplica",$AI$81))</f>
      </c>
      <c r="FC81" t="s" s="154">
        <f>IF(FC8="","",IF(FC8="Tarifa 1","No aplica",$AI$81))</f>
      </c>
      <c r="FD81" t="s" s="154">
        <f>IF(FD8="","",IF(FD8="Tarifa 1","No aplica",$AI$81))</f>
      </c>
      <c r="FE81" t="s" s="154">
        <f>IF(FE8="","",IF(FE8="Tarifa 1","No aplica",$AI$81))</f>
      </c>
      <c r="FF81" t="s" s="154">
        <f>IF(FF8="","",IF(FF8="Tarifa 1","No aplica",$AI$81))</f>
      </c>
      <c r="FG81" t="s" s="154">
        <f>IF(FG8="","",IF(FG8="Tarifa 1","No aplica",$AI$81))</f>
      </c>
      <c r="FH81" t="s" s="154">
        <f>IF(FH8="","",IF(FH8="Tarifa 1","No aplica",$AI$81))</f>
      </c>
      <c r="FI81" t="s" s="154">
        <f>IF(FI8="","",IF(FI8="Tarifa 1","No aplica",$AI$81))</f>
      </c>
      <c r="FJ81" t="s" s="154">
        <f>IF(FJ8="","",IF(FJ8="Tarifa 1","No aplica",$AI$81))</f>
      </c>
      <c r="FK81" t="s" s="154">
        <f>IF(FK8="","",IF(FK8="Tarifa 1","No aplica",$AI$81))</f>
      </c>
      <c r="FL81" t="s" s="154">
        <f>IF(FL8="","",IF(FL8="Tarifa 1","No aplica",$AI$81))</f>
      </c>
      <c r="FM81" t="s" s="154">
        <f>IF(FM8="","",IF(FM8="Tarifa 1","No aplica",$AI$81))</f>
      </c>
      <c r="FN81" t="s" s="154">
        <f t="shared" si="1874"/>
      </c>
      <c r="FO81" t="s" s="154">
        <f>IF(FO8="","",IF(FO8="Tarifa 1","No aplica",$AI$81))</f>
      </c>
      <c r="FP81" t="s" s="154">
        <f>IF(FP8="","",IF(FP8="Tarifa 1","No aplica",$AI$81))</f>
      </c>
      <c r="FQ81" t="s" s="154">
        <f>IF(FQ8="","",IF(FQ8="Tarifa 1","No aplica",$AI$81))</f>
      </c>
      <c r="FR81" t="s" s="154">
        <f>IF(FR8="","",IF(FR8="Tarifa 1","No aplica",$AI$81))</f>
      </c>
      <c r="FS81" t="s" s="154">
        <f>IF(FS8="","",IF(FS8="Tarifa 1","No aplica",$AI$81))</f>
      </c>
      <c r="FT81" t="s" s="154">
        <f>IF(FT8="","",IF(FT8="Tarifa 1","No aplica",$AI$81))</f>
      </c>
      <c r="FU81" t="s" s="154">
        <f>IF(FU8="","",IF(FU8="Tarifa 1","No aplica",$AI$81))</f>
      </c>
      <c r="FV81" t="s" s="154">
        <f>IF(FV8="","",IF(FV8="Tarifa 1","No aplica",$AI$81))</f>
      </c>
      <c r="FW81" t="s" s="154">
        <f>IF(FW8="","",IF(FW8="Tarifa 1","No aplica",$AI$81))</f>
      </c>
      <c r="FX81" t="s" s="154">
        <f>IF(FX8="","",IF(FX8="Tarifa 1","No aplica",$AI$81))</f>
      </c>
      <c r="FY81" t="s" s="154">
        <f>IF(FY8="","",IF(FY8="Tarifa 1","No aplica",$AI$81))</f>
      </c>
      <c r="FZ81" t="s" s="154">
        <f>IF(FZ8="","",IF(FZ8="Tarifa 1","No aplica",$AI$81))</f>
      </c>
      <c r="GA81" t="s" s="154">
        <f>IF(GA8="","",IF(GA8="Tarifa 1","No aplica",$AI$81))</f>
      </c>
      <c r="GB81" t="s" s="154">
        <f>IF(GB8="","",IF(GB8="Tarifa 1","No aplica",$AI$81))</f>
      </c>
      <c r="GC81" t="s" s="154">
        <f>IF(GC8="","",IF(GC8="Tarifa 1","No aplica",$AI$81))</f>
      </c>
      <c r="GD81" t="s" s="154">
        <f>IF(GD8="","",IF(GD8="Tarifa 1","No aplica",$AI$81))</f>
      </c>
      <c r="GE81" t="s" s="154">
        <f>IF(GE8="","",IF(GE8="Tarifa 1","No aplica",$AI$81))</f>
      </c>
      <c r="GF81" t="s" s="154">
        <f>IF(GF8="","",IF(GF8="Tarifa 1","No aplica",$AI$81))</f>
      </c>
      <c r="GG81" t="s" s="154">
        <f>IF(GG8="","",IF(GG8="Tarifa 1","No aplica",$AI$81))</f>
      </c>
      <c r="GH81" t="s" s="154">
        <f>IF(GH8="","",IF(GH8="Tarifa 1","No aplica",$AI$81))</f>
      </c>
      <c r="GI81" t="s" s="154">
        <f>IF(GI8="","",IF(GI8="Tarifa 1","No aplica",$AI$81))</f>
      </c>
      <c r="GJ81" t="s" s="154">
        <f>IF(GJ8="","",IF(GJ8="Tarifa 1","No aplica",$AI$81))</f>
      </c>
      <c r="GK81" t="s" s="154">
        <f>IF(GK8="","",IF(GK8="Tarifa 1","No aplica",$AI$81))</f>
      </c>
      <c r="GL81" t="s" s="154">
        <f>IF(GL8="","",IF(GL8="Tarifa 1","No aplica",$AI$81))</f>
      </c>
      <c r="GM81" t="s" s="154">
        <f>IF(GM8="","",IF(GM8="Tarifa 1","No aplica",$AI$81))</f>
      </c>
      <c r="GN81" t="s" s="154">
        <f>IF(GN8="","",IF(GN8="Tarifa 1","No aplica",$AI$81))</f>
      </c>
      <c r="GO81" t="s" s="154">
        <f>IF(GO8="","",IF(GO8="Tarifa 1","No aplica",$AI$81))</f>
      </c>
      <c r="GP81" t="s" s="154">
        <f>IF(GP8="","",IF(GP8="Tarifa 1","No aplica",$AI$81))</f>
      </c>
      <c r="GQ81" t="s" s="154">
        <f>IF(GQ8="","",IF(GQ8="Tarifa 1","No aplica",$AI$81))</f>
      </c>
      <c r="GR81" t="s" s="154">
        <f>IF(GR8="","",IF(GR8="Tarifa 1","No aplica",$AI$81))</f>
      </c>
      <c r="GS81" t="s" s="154">
        <f>IF(GS8="","",IF(GS8="Tarifa 1","No aplica",$AI$81))</f>
      </c>
      <c r="GT81" t="s" s="154">
        <f>IF(GT8="","",IF(GT8="Tarifa 1","No aplica",$AI$81))</f>
      </c>
      <c r="GU81" t="s" s="154">
        <f>IF(GU8="","",IF(GU8="Tarifa 1","No aplica",$AI$81))</f>
      </c>
      <c r="GV81" t="s" s="154">
        <f>IF(GV8="","",IF(GV8="Tarifa 1","No aplica",$AI$81))</f>
      </c>
      <c r="GW81" t="s" s="154">
        <f>IF(GW8="","",IF(GW8="Tarifa 1","No aplica",$AI$81))</f>
      </c>
      <c r="GX81" t="s" s="154">
        <f>IF(GX8="","",IF(GX8="Tarifa 1","No aplica",$AI$81))</f>
      </c>
      <c r="GY81" t="s" s="154">
        <f>IF(GY8="","",IF(GY8="Tarifa 1","No aplica",$AI$81))</f>
      </c>
      <c r="GZ81" t="s" s="154">
        <f>IF(GZ8="","",IF(GZ8="Tarifa 1","No aplica",$AI$81))</f>
      </c>
      <c r="HA81" t="s" s="154">
        <f>IF(HA8="","",IF(HA8="Tarifa 1","No aplica",$AI$81))</f>
      </c>
      <c r="HB81" t="s" s="154">
        <f>IF(HB8="","",IF(HB8="Tarifa 1","No aplica",$AI$81))</f>
      </c>
      <c r="HC81" t="s" s="154">
        <f>IF(HC8="","",IF(HC8="Tarifa 1","No aplica",$AI$81))</f>
      </c>
      <c r="HD81" t="s" s="154">
        <f>IF(HD8="","",IF(HD8="Tarifa 1","No aplica",$AI$81))</f>
      </c>
      <c r="HE81" t="s" s="154">
        <f>IF(HE8="","",IF(HE8="Tarifa 1","No aplica",$AI$81))</f>
      </c>
      <c r="HF81" t="s" s="154">
        <f>IF(HF8="","",IF(HF8="Tarifa 1","No aplica",$AI$81))</f>
      </c>
      <c r="HG81" t="s" s="154">
        <f>IF(HG8="","",IF(HG8="Tarifa 1","No aplica",$AI$81))</f>
      </c>
      <c r="HH81" t="s" s="154">
        <f>IF(HH8="","",IF(HH8="Tarifa 1","No aplica",$AI$81))</f>
      </c>
      <c r="HI81" t="s" s="154">
        <f>IF(HI8="","",IF(HI8="Tarifa 1","No aplica",$AI$81))</f>
      </c>
      <c r="HJ81" t="s" s="154">
        <f>IF(HJ8="","",IF(HJ8="Tarifa 1","No aplica",$AI$81))</f>
      </c>
      <c r="HK81" t="s" s="154">
        <f>IF(HK8="","",IF(HK8="Tarifa 1","No aplica",$AI$81))</f>
      </c>
      <c r="HL81" t="s" s="154">
        <f>IF(HL8="","",IF(HL8="Tarifa 1","No aplica",$AI$81))</f>
      </c>
      <c r="HM81" t="s" s="154">
        <f>IF(HM8="","",IF(HM8="Tarifa 1","No aplica",$AI$81))</f>
      </c>
      <c r="HN81" t="s" s="154">
        <f>IF(HN8="","",IF(HN8="Tarifa 1","No aplica",$AI$81))</f>
      </c>
      <c r="HO81" t="s" s="154">
        <f>IF(HO8="","",IF(HO8="Tarifa 1","No aplica",$AI$81))</f>
      </c>
      <c r="HP81" t="s" s="154">
        <f>IF(HP8="","",IF(HP8="Tarifa 1","No aplica",$AI$81))</f>
      </c>
      <c r="HQ81" t="s" s="154">
        <f>IF(HQ8="","",IF(HQ8="Tarifa 1","No aplica",$AI$81))</f>
      </c>
      <c r="HR81" t="s" s="154">
        <f>IF(HR8="","",IF(HR8="Tarifa 1","No aplica",$AI$81))</f>
      </c>
      <c r="HS81" t="s" s="154">
        <f>IF(HS8="","",IF(HS8="Tarifa 1","No aplica",$AI$81))</f>
      </c>
      <c r="HT81" t="s" s="154">
        <f>IF(HT8="","",IF(HT8="Tarifa 1","No aplica",$AI$81))</f>
      </c>
      <c r="HU81" t="s" s="154">
        <f>IF(HU8="","",IF(HU8="Tarifa 1","No aplica",$AI$81))</f>
      </c>
      <c r="HV81" t="s" s="154">
        <f>IF(HV8="","",IF(HV8="Tarifa 1","No aplica",$AI$81))</f>
      </c>
      <c r="HW81" t="s" s="154">
        <f>IF(HW8="","",IF(HW8="Tarifa 1","No aplica",$AI$81))</f>
      </c>
      <c r="HX81" t="s" s="154">
        <f>IF(HX8="","",IF(HX8="Tarifa 1","No aplica",$AI$81))</f>
      </c>
      <c r="HY81" t="s" s="154">
        <f>IF(HY8="","",IF(HY8="Tarifa 1","No aplica",$AI$81))</f>
      </c>
      <c r="HZ81" t="s" s="154">
        <f>IF(HZ8="","",IF(HZ8="Tarifa 1","No aplica",$AI$81))</f>
      </c>
      <c r="IA81" t="s" s="154">
        <f>IF(IA8="","",IF(IA8="Tarifa 1","No aplica",$AI$81))</f>
      </c>
      <c r="IB81" t="s" s="154">
        <f>IF(IB8="","",IF(IB8="Tarifa 1","No aplica",$AI$81))</f>
      </c>
      <c r="IC81" t="s" s="154">
        <f>IF(IC8="","",IF(IC8="Tarifa 1","No aplica",$AI$81))</f>
      </c>
      <c r="ID81" t="s" s="154">
        <f>IF(ID8="","",IF(ID8="Tarifa 1","No aplica",$AI$81))</f>
      </c>
      <c r="IE81" t="s" s="154">
        <f>IF(IE8="","",IF(IE8="Tarifa 1","No aplica",$AI$81))</f>
      </c>
      <c r="IF81" t="s" s="154">
        <f>IF(IF8="","",IF(IF8="Tarifa 1","No aplica",$AI$81))</f>
      </c>
      <c r="IG81" t="s" s="154">
        <f>IF(IG8="","",IF(IG8="Tarifa 1","No aplica",$AI$81))</f>
      </c>
      <c r="IH81" t="s" s="154">
        <f>IF(IH8="","",IF(IH8="Tarifa 1","No aplica",$AI$81))</f>
      </c>
      <c r="II81" t="s" s="154">
        <f>IF(II8="","",IF(II8="Tarifa 1","No aplica",$AI$81))</f>
      </c>
      <c r="IJ81" t="s" s="154">
        <f>IF(IJ8="","",IF(IJ8="Tarifa 1","No aplica",$AI$81))</f>
      </c>
      <c r="IK81" t="s" s="154">
        <f>IF(IK8="","",IF(IK8="Tarifa 1","No aplica",$AI$81))</f>
      </c>
      <c r="IL81" t="s" s="154">
        <f>IF(IL8="","",IF(IL8="Tarifa 1","No aplica",$AI$81))</f>
      </c>
      <c r="IM81" t="s" s="154">
        <f>IF(IM8="","",IF(IM8="Tarifa 1","No aplica",$AI$81))</f>
      </c>
      <c r="IN81" t="s" s="154">
        <f>IF(IN8="","",IF(IN8="Tarifa 1","No aplica",$AI$81))</f>
      </c>
      <c r="IO81" t="s" s="154">
        <f>IF(IO8="","",IF(IO8="Tarifa 1","No aplica",$AI$81))</f>
      </c>
      <c r="IP81" t="s" s="154">
        <f>IF(IP8="","",IF(IP8="Tarifa 1","No aplica",$AI$81))</f>
      </c>
      <c r="IQ81" t="s" s="154">
        <f>IF(IQ8="","",IF(IQ8="Tarifa 1","No aplica",$AI$81))</f>
      </c>
      <c r="IR81" t="s" s="154">
        <f>IF(IR8="","",IF(IR8="Tarifa 1","No aplica",$AI$81))</f>
      </c>
      <c r="IS81" t="s" s="154">
        <f>IF(IS8="","",IF(IS8="Tarifa 1","No aplica",$AI$81))</f>
      </c>
      <c r="IT81" t="s" s="154">
        <f>IF(IT8="","",IF(IT8="Tarifa 1","No aplica",$AI$81))</f>
      </c>
      <c r="IU81" t="s" s="186">
        <f>IF(IU8="","",IF(IU8="Tarifa 1","No aplica",$AI$81))</f>
      </c>
    </row>
    <row r="82" s="141" customFormat="1" ht="15.2" customHeight="1">
      <c r="B82" t="s" s="153">
        <f>IF(INDEX(C82:AH82,1,'Tarifas Eléctricas'!$E$38)=0," ",INDEX(C82:AH82,1,'Tarifas Eléctricas'!$E$38))</f>
        <v>570</v>
      </c>
      <c r="C82" s="157"/>
      <c r="D82" s="157"/>
      <c r="E82" s="157"/>
      <c r="F82" s="157"/>
      <c r="G82" s="157"/>
      <c r="H82" s="157"/>
      <c r="I82" t="s" s="154">
        <v>1566</v>
      </c>
      <c r="J82" s="157"/>
      <c r="K82" s="157"/>
      <c r="L82" s="157"/>
      <c r="M82" s="157"/>
      <c r="N82" t="s" s="154">
        <v>1567</v>
      </c>
      <c r="O82" t="s" s="154">
        <v>1568</v>
      </c>
      <c r="P82" t="s" s="154">
        <v>1569</v>
      </c>
      <c r="Q82" t="s" s="154">
        <v>1570</v>
      </c>
      <c r="R82" t="s" s="154">
        <v>1571</v>
      </c>
      <c r="S82" s="157"/>
      <c r="T82" s="157"/>
      <c r="U82" s="157"/>
      <c r="V82" t="s" s="154">
        <v>1572</v>
      </c>
      <c r="W82" t="s" s="154">
        <v>1573</v>
      </c>
      <c r="X82" s="157"/>
      <c r="Y82" s="157"/>
      <c r="Z82" s="157"/>
      <c r="AA82" s="157"/>
      <c r="AB82" s="157"/>
      <c r="AC82" s="157"/>
      <c r="AD82" s="157"/>
      <c r="AE82" s="157"/>
      <c r="AF82" t="s" s="154">
        <v>1574</v>
      </c>
      <c r="AG82" t="s" s="154">
        <v>1575</v>
      </c>
      <c r="AH82" s="157"/>
      <c r="AI82" t="s" s="184">
        <v>1515</v>
      </c>
      <c r="AJ82" t="s" s="185">
        <f>AJ47</f>
        <v>1141</v>
      </c>
      <c r="AK82" t="s" s="154">
        <f t="shared" si="2028" ref="AK82:FI82">IF(AK9="","",IF(AK9="Tarifa 1","No aplica",$AI$82))</f>
        <v>1515</v>
      </c>
      <c r="AL82" t="s" s="154">
        <f>IF(AL9="","",IF(AL9="Tarifa 1","No aplica",$AI$82))</f>
        <v>1515</v>
      </c>
      <c r="AM82" t="s" s="154">
        <f>IF(AM9="","",IF(AM9="Tarifa 1","No aplica",$AI$82))</f>
        <v>1515</v>
      </c>
      <c r="AN82" t="s" s="154">
        <f>IF(AN9="","",IF(AN9="Tarifa 1","No aplica",$AI$82))</f>
        <v>1515</v>
      </c>
      <c r="AO82" t="s" s="154">
        <f>IF(AO9="","",IF(AO9="Tarifa 1","No aplica",$AI$82))</f>
        <v>1515</v>
      </c>
      <c r="AP82" t="s" s="154">
        <f>IF(AP9="","",IF(AP9="Tarifa 1","No aplica",$AI$82))</f>
        <v>952</v>
      </c>
      <c r="AQ82" t="s" s="154">
        <f>IF(AQ9="","",IF(AQ9="Tarifa 1","No aplica",$AI$82))</f>
        <v>952</v>
      </c>
      <c r="AR82" t="s" s="154">
        <f>IF(AR9="","",IF(AR9="Tarifa 1","No aplica",$AI$82))</f>
        <v>1515</v>
      </c>
      <c r="AS82" t="s" s="154">
        <f>IF(AS9="","",IF(AS9="Tarifa 1","No aplica",$AI$82))</f>
        <v>952</v>
      </c>
      <c r="AT82" t="s" s="154">
        <f>IF(AT9="","",IF(AT9="Tarifa 1","No aplica",$AI$82))</f>
        <v>1515</v>
      </c>
      <c r="AU82" t="s" s="154">
        <f>IF(AU9="","",IF(AU9="Tarifa 1","No aplica",$AI$82))</f>
        <v>1515</v>
      </c>
      <c r="AV82" t="s" s="154">
        <f>IF(AV9="","",IF(AV9="Tarifa 1","No aplica",$AI$82))</f>
        <v>952</v>
      </c>
      <c r="AW82" t="s" s="154">
        <f>IF(AW9="","",IF(AW9="Tarifa 1","No aplica",$AI$82))</f>
        <v>1515</v>
      </c>
      <c r="AX82" t="s" s="154">
        <f>IF(AX9="","",IF(AX9="Tarifa 1","No aplica",$AI$82))</f>
        <v>1515</v>
      </c>
      <c r="AY82" t="s" s="154">
        <f>IF(AY9="","",IF(AY9="Tarifa 1","No aplica",$AI$82))</f>
        <v>1515</v>
      </c>
      <c r="AZ82" t="s" s="154">
        <f>IF(AZ9="","",IF(AZ9="Tarifa 1","No aplica",$AI$82))</f>
        <v>1515</v>
      </c>
      <c r="BA82" t="s" s="154">
        <f>IF(BA9="","",IF(BA9="Tarifa 1","No aplica",$AI$82))</f>
        <v>952</v>
      </c>
      <c r="BB82" t="s" s="154">
        <f>IF(BB9="","",IF(BB9="Tarifa 1","No aplica",$AI$82))</f>
        <v>952</v>
      </c>
      <c r="BC82" t="s" s="154">
        <f>IF(BC9="","",IF(BC9="Tarifa 1","No aplica",$AI$82))</f>
        <v>1515</v>
      </c>
      <c r="BD82" t="s" s="154">
        <f>IF(BD9="","",IF(BD9="Tarifa 1","No aplica",$AI$82))</f>
        <v>1515</v>
      </c>
      <c r="BE82" t="s" s="154">
        <f>IF(BE9="","",IF(BE9="Tarifa 1","No aplica",$AI$82))</f>
        <v>1515</v>
      </c>
      <c r="BF82" t="s" s="154">
        <f>IF(BF9="","",IF(BF9="Tarifa 1","No aplica",$AI$82))</f>
        <v>1515</v>
      </c>
      <c r="BG82" t="s" s="154">
        <f>IF(BG9="","",IF(BG9="Tarifa 1","No aplica",$AI$82))</f>
        <v>1515</v>
      </c>
      <c r="BH82" t="s" s="154">
        <f>IF(BH9="","",IF(BH9="Tarifa 1","No aplica",$AI$82))</f>
        <v>1515</v>
      </c>
      <c r="BI82" t="s" s="154">
        <f>IF(BI9="","",IF(BI9="Tarifa 1","No aplica",$AI$82))</f>
        <v>1515</v>
      </c>
      <c r="BJ82" t="s" s="154">
        <f>IF(BJ9="","",IF(BJ9="Tarifa 1","No aplica",$AI$82))</f>
        <v>1515</v>
      </c>
      <c r="BK82" t="s" s="154">
        <f>IF(BK9="","",IF(BK9="Tarifa 1","No aplica",$AI$82))</f>
        <v>952</v>
      </c>
      <c r="BL82" t="s" s="154">
        <f>IF(BL9="","",IF(BL9="Tarifa 1","No aplica",$AI$82))</f>
        <v>1515</v>
      </c>
      <c r="BM82" t="s" s="154">
        <f>IF(BM9="","",IF(BM9="Tarifa 1","No aplica",$AI$82))</f>
        <v>952</v>
      </c>
      <c r="BN82" t="s" s="154">
        <f>IF(BN9="","",IF(BN9="Tarifa 1","No aplica",$AI$82))</f>
        <v>1515</v>
      </c>
      <c r="BO82" t="s" s="154">
        <f>IF(BO9="","",IF(BO9="Tarifa 1","No aplica",$AI$82))</f>
        <v>952</v>
      </c>
      <c r="BP82" t="s" s="154">
        <f>IF(BP9="","",IF(BP9="Tarifa 1","No aplica",$AI$82))</f>
        <v>1515</v>
      </c>
      <c r="BQ82" t="s" s="154">
        <f>IF(BQ9="","",IF(BQ9="Tarifa 1","No aplica",$AI$82))</f>
        <v>1515</v>
      </c>
      <c r="BR82" t="s" s="154">
        <f>IF(BR9="","",IF(BR9="Tarifa 1","No aplica",$AI$82))</f>
        <v>952</v>
      </c>
      <c r="BS82" t="s" s="154">
        <f>IF(BS9="","",IF(BS9="Tarifa 1","No aplica",$AI$82))</f>
        <v>1515</v>
      </c>
      <c r="BT82" t="s" s="154">
        <f>IF(BT9="","",IF(BT9="Tarifa 1","No aplica",$AI$82))</f>
        <v>1515</v>
      </c>
      <c r="BU82" t="s" s="154">
        <f>IF(BU9="","",IF(BU9="Tarifa 1","No aplica",$AI$82))</f>
        <v>1515</v>
      </c>
      <c r="BV82" t="s" s="154">
        <f>IF(BV9="","",IF(BV9="Tarifa 1","No aplica",$AI$82))</f>
        <v>1515</v>
      </c>
      <c r="BW82" t="s" s="154">
        <f>IF(BW9="","",IF(BW9="Tarifa 1","No aplica",$AI$82))</f>
        <v>1515</v>
      </c>
      <c r="BX82" t="s" s="154">
        <f>IF(BX9="","",IF(BX9="Tarifa 1","No aplica",$AI$82))</f>
        <v>952</v>
      </c>
      <c r="BY82" t="s" s="154">
        <f>IF(BY9="","",IF(BY9="Tarifa 1","No aplica",$AI$82))</f>
        <v>952</v>
      </c>
      <c r="BZ82" t="s" s="154">
        <f>IF(BZ9="","",IF(BZ9="Tarifa 1","No aplica",$AI$82))</f>
        <v>1515</v>
      </c>
      <c r="CA82" t="s" s="154">
        <f>IF(CA9="","",IF(CA9="Tarifa 1","No aplica",$AI$82))</f>
        <v>952</v>
      </c>
      <c r="CB82" t="s" s="154">
        <f>IF(CB9="","",IF(CB9="Tarifa 1","No aplica",$AI$82))</f>
        <v>952</v>
      </c>
      <c r="CC82" t="s" s="154">
        <f>IF(CC9="","",IF(CC9="Tarifa 1","No aplica",$AI$82))</f>
        <v>1515</v>
      </c>
      <c r="CD82" t="s" s="154">
        <f>IF(CD9="","",IF(CD9="Tarifa 1","No aplica",$AI$82))</f>
        <v>952</v>
      </c>
      <c r="CE82" t="s" s="154">
        <f>IF(CE9="","",IF(CE9="Tarifa 1","No aplica",$AI$82))</f>
        <v>1515</v>
      </c>
      <c r="CF82" t="s" s="154">
        <f>IF(CF9="","",IF(CF9="Tarifa 1","No aplica",$AI$82))</f>
        <v>1515</v>
      </c>
      <c r="CG82" t="s" s="154">
        <f>IF(CG9="","",IF(CG9="Tarifa 1","No aplica",$AI$82))</f>
        <v>1515</v>
      </c>
      <c r="CH82" t="s" s="154">
        <f>IF(CH9="","",IF(CH9="Tarifa 1","No aplica",$AI$82))</f>
        <v>1515</v>
      </c>
      <c r="CI82" t="s" s="154">
        <f>IF(CI9="","",IF(CI9="Tarifa 1","No aplica",$AI$82))</f>
        <v>1515</v>
      </c>
      <c r="CJ82" t="s" s="154">
        <f>IF(CJ9="","",IF(CJ9="Tarifa 1","No aplica",$AI$82))</f>
        <v>1515</v>
      </c>
      <c r="CK82" t="s" s="154">
        <f>IF(CK9="","",IF(CK9="Tarifa 1","No aplica",$AI$82))</f>
        <v>1515</v>
      </c>
      <c r="CL82" t="s" s="154">
        <f>IF(CL9="","",IF(CL9="Tarifa 1","No aplica",$AI$82))</f>
        <v>1515</v>
      </c>
      <c r="CM82" t="s" s="154">
        <f>IF(CM9="","",IF(CM9="Tarifa 1","No aplica",$AI$82))</f>
        <v>1515</v>
      </c>
      <c r="CN82" t="s" s="154">
        <f>IF(CN9="","",IF(CN9="Tarifa 1","No aplica",$AI$82))</f>
        <v>1515</v>
      </c>
      <c r="CO82" t="s" s="154">
        <f>IF(CO9="","",IF(CO9="Tarifa 1","No aplica",$AI$82))</f>
        <v>1515</v>
      </c>
      <c r="CP82" t="s" s="154">
        <f>IF(CP9="","",IF(CP9="Tarifa 1","No aplica",$AI$82))</f>
        <v>1515</v>
      </c>
      <c r="CQ82" t="s" s="154">
        <f>IF(CQ9="","",IF(CQ9="Tarifa 1","No aplica",$AI$82))</f>
        <v>952</v>
      </c>
      <c r="CR82" t="s" s="154">
        <f>IF(CR9="","",IF(CR9="Tarifa 1","No aplica",$AI$82))</f>
        <v>952</v>
      </c>
      <c r="CS82" t="s" s="154">
        <f>IF(CS9="","",IF(CS9="Tarifa 1","No aplica",$AI$82))</f>
        <v>1515</v>
      </c>
      <c r="CT82" t="s" s="154">
        <f>IF(CT9="","",IF(CT9="Tarifa 1","No aplica",$AI$82))</f>
        <v>1515</v>
      </c>
      <c r="CU82" t="s" s="154">
        <f>IF(CU9="","",IF(CU9="Tarifa 1","No aplica",$AI$82))</f>
        <v>952</v>
      </c>
      <c r="CV82" t="s" s="154">
        <f>IF(CV9="","",IF(CV9="Tarifa 1","No aplica",$AI$82))</f>
        <v>952</v>
      </c>
      <c r="CW82" t="s" s="154">
        <f>IF(CW9="","",IF(CW9="Tarifa 1","No aplica",$AI$82))</f>
        <v>1515</v>
      </c>
      <c r="CX82" t="s" s="154">
        <f>IF(CX9="","",IF(CX9="Tarifa 1","No aplica",$AI$82))</f>
        <v>1515</v>
      </c>
      <c r="CY82" t="s" s="154">
        <f>IF(CY9="","",IF(CY9="Tarifa 1","No aplica",$AI$82))</f>
        <v>1515</v>
      </c>
      <c r="CZ82" t="s" s="154">
        <f>IF(CZ9="","",IF(CZ9="Tarifa 1","No aplica",$AI$82))</f>
      </c>
      <c r="DA82" t="s" s="154">
        <f>IF(DA9="","",IF(DA9="Tarifa 1","No aplica",$AI$82))</f>
      </c>
      <c r="DB82" t="s" s="154">
        <f>IF(DB9="","",IF(DB9="Tarifa 1","No aplica",$AI$82))</f>
      </c>
      <c r="DC82" t="s" s="154">
        <f>IF(DC9="","",IF(DC9="Tarifa 1","No aplica",$AI$82))</f>
      </c>
      <c r="DD82" t="s" s="154">
        <f>IF(DD9="","",IF(DD9="Tarifa 1","No aplica",$AI$82))</f>
      </c>
      <c r="DE82" t="s" s="154">
        <f>IF(DE9="","",IF(DE9="Tarifa 1","No aplica",$AI$82))</f>
      </c>
      <c r="DF82" t="s" s="154">
        <f>IF(DF9="","",IF(DF9="Tarifa 1","No aplica",$AI$82))</f>
      </c>
      <c r="DG82" t="s" s="154">
        <f>IF(DG9="","",IF(DG9="Tarifa 1","No aplica",$AI$82))</f>
      </c>
      <c r="DH82" t="s" s="154">
        <f>IF(DH9="","",IF(DH9="Tarifa 1","No aplica",$AI$82))</f>
      </c>
      <c r="DI82" t="s" s="154">
        <f>IF(DI9="","",IF(DI9="Tarifa 1","No aplica",$AI$82))</f>
      </c>
      <c r="DJ82" t="s" s="154">
        <f>IF(DJ9="","",IF(DJ9="Tarifa 1","No aplica",$AI$82))</f>
      </c>
      <c r="DK82" t="s" s="154">
        <f>IF(DK9="","",IF(DK9="Tarifa 1","No aplica",$AI$82))</f>
      </c>
      <c r="DL82" t="s" s="154">
        <f>IF(DL9="","",IF(DL9="Tarifa 1","No aplica",$AI$82))</f>
      </c>
      <c r="DM82" t="s" s="154">
        <f>IF(DM9="","",IF(DM9="Tarifa 1","No aplica",$AI$82))</f>
      </c>
      <c r="DN82" t="s" s="154">
        <f>IF(DN9="","",IF(DN9="Tarifa 1","No aplica",$AI$82))</f>
      </c>
      <c r="DO82" t="s" s="154">
        <f>IF(DO9="","",IF(DO9="Tarifa 1","No aplica",$AI$82))</f>
      </c>
      <c r="DP82" t="s" s="154">
        <f>IF(DP9="","",IF(DP9="Tarifa 1","No aplica",$AI$82))</f>
      </c>
      <c r="DQ82" t="s" s="154">
        <f>IF(DQ9="","",IF(DQ9="Tarifa 1","No aplica",$AI$82))</f>
      </c>
      <c r="DR82" t="s" s="154">
        <f>IF(DR9="","",IF(DR9="Tarifa 1","No aplica",$AI$82))</f>
      </c>
      <c r="DS82" t="s" s="154">
        <f>IF(DS9="","",IF(DS9="Tarifa 1","No aplica",$AI$82))</f>
      </c>
      <c r="DT82" t="s" s="154">
        <f>IF(DT9="","",IF(DT9="Tarifa 1","No aplica",$AI$82))</f>
      </c>
      <c r="DU82" t="s" s="154">
        <f>IF(DU9="","",IF(DU9="Tarifa 1","No aplica",$AI$82))</f>
      </c>
      <c r="DV82" t="s" s="154">
        <f>IF(DV9="","",IF(DV9="Tarifa 1","No aplica",$AI$82))</f>
      </c>
      <c r="DW82" t="s" s="154">
        <f>IF(DW9="","",IF(DW9="Tarifa 1","No aplica",$AI$82))</f>
      </c>
      <c r="DX82" t="s" s="154">
        <f>IF(DX9="","",IF(DX9="Tarifa 1","No aplica",$AI$82))</f>
      </c>
      <c r="DY82" t="s" s="154">
        <f>IF(DY9="","",IF(DY9="Tarifa 1","No aplica",$AI$82))</f>
      </c>
      <c r="DZ82" t="s" s="154">
        <f>IF(DZ9="","",IF(DZ9="Tarifa 1","No aplica",$AI$82))</f>
      </c>
      <c r="EA82" t="s" s="154">
        <f>IF(EA9="","",IF(EA9="Tarifa 1","No aplica",$AI$82))</f>
      </c>
      <c r="EB82" t="s" s="154">
        <f>IF(EB9="","",IF(EB9="Tarifa 1","No aplica",$AI$82))</f>
      </c>
      <c r="EC82" t="s" s="154">
        <f>IF(EC9="","",IF(EC9="Tarifa 1","No aplica",$AI$82))</f>
      </c>
      <c r="ED82" t="s" s="154">
        <f>IF(ED9="","",IF(ED9="Tarifa 1","No aplica",$AI$82))</f>
      </c>
      <c r="EE82" t="s" s="154">
        <f>IF(EE9="","",IF(EE9="Tarifa 1","No aplica",$AI$82))</f>
      </c>
      <c r="EF82" t="s" s="154">
        <f>IF(EF9="","",IF(EF9="Tarifa 1","No aplica",$AI$82))</f>
      </c>
      <c r="EG82" t="s" s="154">
        <f>IF(EG9="","",IF(EG9="Tarifa 1","No aplica",$AI$82))</f>
      </c>
      <c r="EH82" t="s" s="154">
        <f>IF(EH9="","",IF(EH9="Tarifa 1","No aplica",$AI$82))</f>
      </c>
      <c r="EI82" t="s" s="154">
        <f>IF(EI9="","",IF(EI9="Tarifa 1","No aplica",$AI$82))</f>
      </c>
      <c r="EJ82" t="s" s="154">
        <f>IF(EJ9="","",IF(EJ9="Tarifa 1","No aplica",$AI$82))</f>
      </c>
      <c r="EK82" t="s" s="154">
        <f>IF(EK9="","",IF(EK9="Tarifa 1","No aplica",$AI$82))</f>
      </c>
      <c r="EL82" t="s" s="154">
        <f>IF(EL9="","",IF(EL9="Tarifa 1","No aplica",$AI$82))</f>
      </c>
      <c r="EM82" t="s" s="154">
        <f>IF(EM9="","",IF(EM9="Tarifa 1","No aplica",$AI$82))</f>
      </c>
      <c r="EN82" t="s" s="154">
        <f>IF(EN9="","",IF(EN9="Tarifa 1","No aplica",$AI$82))</f>
      </c>
      <c r="EO82" t="s" s="154">
        <f>IF(EO9="","",IF(EO9="Tarifa 1","No aplica",$AI$82))</f>
      </c>
      <c r="EP82" t="s" s="154">
        <f>IF(EP9="","",IF(EP9="Tarifa 1","No aplica",$AI$82))</f>
      </c>
      <c r="EQ82" t="s" s="154">
        <f>IF(EQ9="","",IF(EQ9="Tarifa 1","No aplica",$AI$82))</f>
      </c>
      <c r="ER82" t="s" s="154">
        <f>IF(ER9="","",IF(ER9="Tarifa 1","No aplica",$AI$82))</f>
      </c>
      <c r="ES82" t="s" s="154">
        <f>IF(ES9="","",IF(ES9="Tarifa 1","No aplica",$AI$82))</f>
      </c>
      <c r="ET82" t="s" s="154">
        <f>IF(ET9="","",IF(ET9="Tarifa 1","No aplica",$AI$82))</f>
      </c>
      <c r="EU82" t="s" s="154">
        <f>IF(EU9="","",IF(EU9="Tarifa 1","No aplica",$AI$82))</f>
      </c>
      <c r="EV82" t="s" s="154">
        <f>IF(EV9="","",IF(EV9="Tarifa 1","No aplica",$AI$82))</f>
      </c>
      <c r="EW82" t="s" s="154">
        <f>IF(EW9="","",IF(EW9="Tarifa 1","No aplica",$AI$82))</f>
      </c>
      <c r="EX82" t="s" s="154">
        <f>IF(EX9="","",IF(EX9="Tarifa 1","No aplica",$AI$82))</f>
      </c>
      <c r="EY82" t="s" s="154">
        <f>IF(EY9="","",IF(EY9="Tarifa 1","No aplica",$AI$82))</f>
      </c>
      <c r="EZ82" t="s" s="154">
        <f>IF(EZ9="","",IF(EZ9="Tarifa 1","No aplica",$AI$82))</f>
      </c>
      <c r="FA82" t="s" s="154">
        <f>IF(FA9="","",IF(FA9="Tarifa 1","No aplica",$AI$82))</f>
      </c>
      <c r="FB82" t="s" s="154">
        <f>IF(FB9="","",IF(FB9="Tarifa 1","No aplica",$AI$82))</f>
      </c>
      <c r="FC82" t="s" s="154">
        <f>IF(FC9="","",IF(FC9="Tarifa 1","No aplica",$AI$82))</f>
      </c>
      <c r="FD82" t="s" s="154">
        <f>IF(FD9="","",IF(FD9="Tarifa 1","No aplica",$AI$82))</f>
      </c>
      <c r="FE82" t="s" s="154">
        <f>IF(FE9="","",IF(FE9="Tarifa 1","No aplica",$AI$82))</f>
      </c>
      <c r="FF82" t="s" s="154">
        <f>IF(FF9="","",IF(FF9="Tarifa 1","No aplica",$AI$82))</f>
      </c>
      <c r="FG82" t="s" s="154">
        <f>IF(FG9="","",IF(FG9="Tarifa 1","No aplica",$AI$82))</f>
      </c>
      <c r="FH82" t="s" s="154">
        <f>IF(FH9="","",IF(FH9="Tarifa 1","No aplica",$AI$82))</f>
      </c>
      <c r="FI82" t="s" s="154">
        <f t="shared" si="2028"/>
      </c>
      <c r="FJ82" t="s" s="154">
        <f>IF(FJ9="","",IF(FJ9="Tarifa 1","No aplica",$AI$82))</f>
      </c>
      <c r="FK82" t="s" s="154">
        <f>IF(FK9="","",IF(FK9="Tarifa 1","No aplica",$AI$82))</f>
      </c>
      <c r="FL82" t="s" s="154">
        <f>IF(FL9="","",IF(FL9="Tarifa 1","No aplica",$AI$82))</f>
      </c>
      <c r="FM82" t="s" s="154">
        <f>IF(FM9="","",IF(FM9="Tarifa 1","No aplica",$AI$82))</f>
      </c>
      <c r="FN82" t="s" s="154">
        <f>IF(FN9="","",IF(FN9="Tarifa 1","No aplica",$AI$82))</f>
      </c>
      <c r="FO82" t="s" s="154">
        <f>IF(FO9="","",IF(FO9="Tarifa 1","No aplica",$AI$82))</f>
      </c>
      <c r="FP82" t="s" s="154">
        <f>IF(FP9="","",IF(FP9="Tarifa 1","No aplica",$AI$82))</f>
      </c>
      <c r="FQ82" t="s" s="154">
        <f>IF(FQ9="","",IF(FQ9="Tarifa 1","No aplica",$AI$82))</f>
      </c>
      <c r="FR82" t="s" s="154">
        <f>IF(FR9="","",IF(FR9="Tarifa 1","No aplica",$AI$82))</f>
      </c>
      <c r="FS82" t="s" s="154">
        <f>IF(FS9="","",IF(FS9="Tarifa 1","No aplica",$AI$82))</f>
      </c>
      <c r="FT82" t="s" s="154">
        <f>IF(FT9="","",IF(FT9="Tarifa 1","No aplica",$AI$82))</f>
      </c>
      <c r="FU82" t="s" s="154">
        <f>IF(FU9="","",IF(FU9="Tarifa 1","No aplica",$AI$82))</f>
      </c>
      <c r="FV82" t="s" s="154">
        <f>IF(FV9="","",IF(FV9="Tarifa 1","No aplica",$AI$82))</f>
      </c>
      <c r="FW82" t="s" s="154">
        <f>IF(FW9="","",IF(FW9="Tarifa 1","No aplica",$AI$82))</f>
      </c>
      <c r="FX82" t="s" s="154">
        <f>IF(FX9="","",IF(FX9="Tarifa 1","No aplica",$AI$82))</f>
      </c>
      <c r="FY82" t="s" s="154">
        <f>IF(FY9="","",IF(FY9="Tarifa 1","No aplica",$AI$82))</f>
      </c>
      <c r="FZ82" t="s" s="154">
        <f>IF(FZ9="","",IF(FZ9="Tarifa 1","No aplica",$AI$82))</f>
      </c>
      <c r="GA82" t="s" s="154">
        <f>IF(GA9="","",IF(GA9="Tarifa 1","No aplica",$AI$82))</f>
      </c>
      <c r="GB82" t="s" s="154">
        <f>IF(GB9="","",IF(GB9="Tarifa 1","No aplica",$AI$82))</f>
      </c>
      <c r="GC82" t="s" s="154">
        <f>IF(GC9="","",IF(GC9="Tarifa 1","No aplica",$AI$82))</f>
      </c>
      <c r="GD82" t="s" s="154">
        <f>IF(GD9="","",IF(GD9="Tarifa 1","No aplica",$AI$82))</f>
      </c>
      <c r="GE82" t="s" s="154">
        <f>IF(GE9="","",IF(GE9="Tarifa 1","No aplica",$AI$82))</f>
      </c>
      <c r="GF82" t="s" s="154">
        <f>IF(GF9="","",IF(GF9="Tarifa 1","No aplica",$AI$82))</f>
      </c>
      <c r="GG82" t="s" s="154">
        <f>IF(GG9="","",IF(GG9="Tarifa 1","No aplica",$AI$82))</f>
      </c>
      <c r="GH82" t="s" s="154">
        <f>IF(GH9="","",IF(GH9="Tarifa 1","No aplica",$AI$82))</f>
      </c>
      <c r="GI82" t="s" s="154">
        <f>IF(GI9="","",IF(GI9="Tarifa 1","No aplica",$AI$82))</f>
      </c>
      <c r="GJ82" t="s" s="154">
        <f>IF(GJ9="","",IF(GJ9="Tarifa 1","No aplica",$AI$82))</f>
      </c>
      <c r="GK82" t="s" s="154">
        <f>IF(GK9="","",IF(GK9="Tarifa 1","No aplica",$AI$82))</f>
      </c>
      <c r="GL82" t="s" s="154">
        <f>IF(GL9="","",IF(GL9="Tarifa 1","No aplica",$AI$82))</f>
      </c>
      <c r="GM82" t="s" s="154">
        <f>IF(GM9="","",IF(GM9="Tarifa 1","No aplica",$AI$82))</f>
      </c>
      <c r="GN82" t="s" s="154">
        <f>IF(GN9="","",IF(GN9="Tarifa 1","No aplica",$AI$82))</f>
      </c>
      <c r="GO82" t="s" s="154">
        <f>IF(GO9="","",IF(GO9="Tarifa 1","No aplica",$AI$82))</f>
      </c>
      <c r="GP82" t="s" s="154">
        <f>IF(GP9="","",IF(GP9="Tarifa 1","No aplica",$AI$82))</f>
      </c>
      <c r="GQ82" t="s" s="154">
        <f>IF(GQ9="","",IF(GQ9="Tarifa 1","No aplica",$AI$82))</f>
      </c>
      <c r="GR82" t="s" s="154">
        <f>IF(GR9="","",IF(GR9="Tarifa 1","No aplica",$AI$82))</f>
      </c>
      <c r="GS82" t="s" s="154">
        <f>IF(GS9="","",IF(GS9="Tarifa 1","No aplica",$AI$82))</f>
      </c>
      <c r="GT82" t="s" s="154">
        <f>IF(GT9="","",IF(GT9="Tarifa 1","No aplica",$AI$82))</f>
      </c>
      <c r="GU82" t="s" s="154">
        <f>IF(GU9="","",IF(GU9="Tarifa 1","No aplica",$AI$82))</f>
      </c>
      <c r="GV82" t="s" s="154">
        <f>IF(GV9="","",IF(GV9="Tarifa 1","No aplica",$AI$82))</f>
      </c>
      <c r="GW82" t="s" s="154">
        <f>IF(GW9="","",IF(GW9="Tarifa 1","No aplica",$AI$82))</f>
      </c>
      <c r="GX82" t="s" s="154">
        <f>IF(GX9="","",IF(GX9="Tarifa 1","No aplica",$AI$82))</f>
      </c>
      <c r="GY82" t="s" s="154">
        <f>IF(GY9="","",IF(GY9="Tarifa 1","No aplica",$AI$82))</f>
      </c>
      <c r="GZ82" t="s" s="154">
        <f>IF(GZ9="","",IF(GZ9="Tarifa 1","No aplica",$AI$82))</f>
      </c>
      <c r="HA82" t="s" s="154">
        <f>IF(HA9="","",IF(HA9="Tarifa 1","No aplica",$AI$82))</f>
      </c>
      <c r="HB82" t="s" s="154">
        <f>IF(HB9="","",IF(HB9="Tarifa 1","No aplica",$AI$82))</f>
      </c>
      <c r="HC82" t="s" s="154">
        <f>IF(HC9="","",IF(HC9="Tarifa 1","No aplica",$AI$82))</f>
      </c>
      <c r="HD82" t="s" s="154">
        <f>IF(HD9="","",IF(HD9="Tarifa 1","No aplica",$AI$82))</f>
      </c>
      <c r="HE82" t="s" s="154">
        <f>IF(HE9="","",IF(HE9="Tarifa 1","No aplica",$AI$82))</f>
      </c>
      <c r="HF82" t="s" s="154">
        <f>IF(HF9="","",IF(HF9="Tarifa 1","No aplica",$AI$82))</f>
      </c>
      <c r="HG82" t="s" s="154">
        <f>IF(HG9="","",IF(HG9="Tarifa 1","No aplica",$AI$82))</f>
      </c>
      <c r="HH82" t="s" s="154">
        <f>IF(HH9="","",IF(HH9="Tarifa 1","No aplica",$AI$82))</f>
      </c>
      <c r="HI82" t="s" s="154">
        <f>IF(HI9="","",IF(HI9="Tarifa 1","No aplica",$AI$82))</f>
      </c>
      <c r="HJ82" t="s" s="154">
        <f>IF(HJ9="","",IF(HJ9="Tarifa 1","No aplica",$AI$82))</f>
      </c>
      <c r="HK82" t="s" s="154">
        <f>IF(HK9="","",IF(HK9="Tarifa 1","No aplica",$AI$82))</f>
      </c>
      <c r="HL82" t="s" s="154">
        <f>IF(HL9="","",IF(HL9="Tarifa 1","No aplica",$AI$82))</f>
      </c>
      <c r="HM82" t="s" s="154">
        <f>IF(HM9="","",IF(HM9="Tarifa 1","No aplica",$AI$82))</f>
      </c>
      <c r="HN82" t="s" s="154">
        <f>IF(HN9="","",IF(HN9="Tarifa 1","No aplica",$AI$82))</f>
      </c>
      <c r="HO82" t="s" s="154">
        <f>IF(HO9="","",IF(HO9="Tarifa 1","No aplica",$AI$82))</f>
      </c>
      <c r="HP82" t="s" s="154">
        <f>IF(HP9="","",IF(HP9="Tarifa 1","No aplica",$AI$82))</f>
      </c>
      <c r="HQ82" t="s" s="154">
        <f>IF(HQ9="","",IF(HQ9="Tarifa 1","No aplica",$AI$82))</f>
      </c>
      <c r="HR82" t="s" s="154">
        <f>IF(HR9="","",IF(HR9="Tarifa 1","No aplica",$AI$82))</f>
      </c>
      <c r="HS82" t="s" s="154">
        <f>IF(HS9="","",IF(HS9="Tarifa 1","No aplica",$AI$82))</f>
      </c>
      <c r="HT82" t="s" s="154">
        <f>IF(HT9="","",IF(HT9="Tarifa 1","No aplica",$AI$82))</f>
      </c>
      <c r="HU82" t="s" s="154">
        <f>IF(HU9="","",IF(HU9="Tarifa 1","No aplica",$AI$82))</f>
      </c>
      <c r="HV82" t="s" s="154">
        <f>IF(HV9="","",IF(HV9="Tarifa 1","No aplica",$AI$82))</f>
      </c>
      <c r="HW82" t="s" s="154">
        <f>IF(HW9="","",IF(HW9="Tarifa 1","No aplica",$AI$82))</f>
      </c>
      <c r="HX82" t="s" s="154">
        <f>IF(HX9="","",IF(HX9="Tarifa 1","No aplica",$AI$82))</f>
      </c>
      <c r="HY82" t="s" s="154">
        <f>IF(HY9="","",IF(HY9="Tarifa 1","No aplica",$AI$82))</f>
      </c>
      <c r="HZ82" t="s" s="154">
        <f>IF(HZ9="","",IF(HZ9="Tarifa 1","No aplica",$AI$82))</f>
      </c>
      <c r="IA82" t="s" s="154">
        <f>IF(IA9="","",IF(IA9="Tarifa 1","No aplica",$AI$82))</f>
      </c>
      <c r="IB82" t="s" s="154">
        <f>IF(IB9="","",IF(IB9="Tarifa 1","No aplica",$AI$82))</f>
      </c>
      <c r="IC82" t="s" s="154">
        <f>IF(IC9="","",IF(IC9="Tarifa 1","No aplica",$AI$82))</f>
      </c>
      <c r="ID82" t="s" s="154">
        <f>IF(ID9="","",IF(ID9="Tarifa 1","No aplica",$AI$82))</f>
      </c>
      <c r="IE82" t="s" s="154">
        <f>IF(IE9="","",IF(IE9="Tarifa 1","No aplica",$AI$82))</f>
      </c>
      <c r="IF82" t="s" s="154">
        <f>IF(IF9="","",IF(IF9="Tarifa 1","No aplica",$AI$82))</f>
      </c>
      <c r="IG82" t="s" s="154">
        <f>IF(IG9="","",IF(IG9="Tarifa 1","No aplica",$AI$82))</f>
      </c>
      <c r="IH82" t="s" s="154">
        <f>IF(IH9="","",IF(IH9="Tarifa 1","No aplica",$AI$82))</f>
      </c>
      <c r="II82" t="s" s="154">
        <f>IF(II9="","",IF(II9="Tarifa 1","No aplica",$AI$82))</f>
      </c>
      <c r="IJ82" t="s" s="154">
        <f>IF(IJ9="","",IF(IJ9="Tarifa 1","No aplica",$AI$82))</f>
      </c>
      <c r="IK82" t="s" s="154">
        <f>IF(IK9="","",IF(IK9="Tarifa 1","No aplica",$AI$82))</f>
      </c>
      <c r="IL82" t="s" s="154">
        <f>IF(IL9="","",IF(IL9="Tarifa 1","No aplica",$AI$82))</f>
      </c>
      <c r="IM82" t="s" s="154">
        <f>IF(IM9="","",IF(IM9="Tarifa 1","No aplica",$AI$82))</f>
      </c>
      <c r="IN82" t="s" s="154">
        <f>IF(IN9="","",IF(IN9="Tarifa 1","No aplica",$AI$82))</f>
      </c>
      <c r="IO82" t="s" s="154">
        <f>IF(IO9="","",IF(IO9="Tarifa 1","No aplica",$AI$82))</f>
      </c>
      <c r="IP82" t="s" s="154">
        <f>IF(IP9="","",IF(IP9="Tarifa 1","No aplica",$AI$82))</f>
      </c>
      <c r="IQ82" t="s" s="154">
        <f>IF(IQ9="","",IF(IQ9="Tarifa 1","No aplica",$AI$82))</f>
      </c>
      <c r="IR82" t="s" s="154">
        <f>IF(IR9="","",IF(IR9="Tarifa 1","No aplica",$AI$82))</f>
      </c>
      <c r="IS82" t="s" s="154">
        <f>IF(IS9="","",IF(IS9="Tarifa 1","No aplica",$AI$82))</f>
      </c>
      <c r="IT82" t="s" s="154">
        <f>IF(IT9="","",IF(IT9="Tarifa 1","No aplica",$AI$82))</f>
      </c>
      <c r="IU82" t="s" s="186">
        <f>IF(IU9="","",IF(IU9="Tarifa 1","No aplica",$AI$82))</f>
      </c>
    </row>
    <row r="83" s="141" customFormat="1" ht="15.2" customHeight="1">
      <c r="B83" t="s" s="153">
        <f>IF(INDEX(C83:AH83,1,'Tarifas Eléctricas'!$E$38)=0," ",INDEX(C83:AH83,1,'Tarifas Eléctricas'!$E$38))</f>
        <v>570</v>
      </c>
      <c r="C83" s="157"/>
      <c r="D83" s="157"/>
      <c r="E83" s="157"/>
      <c r="F83" s="157"/>
      <c r="G83" s="157"/>
      <c r="H83" s="157"/>
      <c r="I83" t="s" s="154">
        <v>1576</v>
      </c>
      <c r="J83" s="157"/>
      <c r="K83" s="157"/>
      <c r="L83" s="157"/>
      <c r="M83" s="157"/>
      <c r="N83" t="s" s="154">
        <v>1577</v>
      </c>
      <c r="O83" t="s" s="154">
        <v>1578</v>
      </c>
      <c r="P83" t="s" s="154">
        <v>1579</v>
      </c>
      <c r="Q83" t="s" s="154">
        <v>1580</v>
      </c>
      <c r="R83" t="s" s="154">
        <v>1581</v>
      </c>
      <c r="S83" s="157"/>
      <c r="T83" s="157"/>
      <c r="U83" s="157"/>
      <c r="V83" t="s" s="154">
        <v>1582</v>
      </c>
      <c r="W83" t="s" s="154">
        <v>1583</v>
      </c>
      <c r="X83" s="157"/>
      <c r="Y83" s="157"/>
      <c r="Z83" s="157"/>
      <c r="AA83" s="157"/>
      <c r="AB83" s="157"/>
      <c r="AC83" s="157"/>
      <c r="AD83" s="157"/>
      <c r="AE83" s="157"/>
      <c r="AF83" t="s" s="154">
        <v>1584</v>
      </c>
      <c r="AG83" t="s" s="154">
        <v>1585</v>
      </c>
      <c r="AH83" s="157"/>
      <c r="AI83" t="s" s="184">
        <v>1535</v>
      </c>
      <c r="AJ83" t="s" s="185">
        <f>AJ48</f>
        <v>1156</v>
      </c>
      <c r="AK83" t="s" s="154">
        <f t="shared" si="2249" ref="AK83:FI83">IF(AK10="","",IF(AK10="Tarifa 1","No aplica",$AI$83))</f>
        <v>952</v>
      </c>
      <c r="AL83" t="s" s="154">
        <f>IF(AL10="","",IF(AL10="Tarifa 1","No aplica",$AI$83))</f>
        <v>952</v>
      </c>
      <c r="AM83" t="s" s="154">
        <f>IF(AM10="","",IF(AM10="Tarifa 1","No aplica",$AI$83))</f>
        <v>952</v>
      </c>
      <c r="AN83" t="s" s="154">
        <f>IF(AN10="","",IF(AN10="Tarifa 1","No aplica",$AI$83))</f>
        <v>952</v>
      </c>
      <c r="AO83" t="s" s="154">
        <f>IF(AO10="","",IF(AO10="Tarifa 1","No aplica",$AI$83))</f>
        <v>952</v>
      </c>
      <c r="AP83" t="s" s="154">
        <f>IF(AP10="","",IF(AP10="Tarifa 1","No aplica",$AI$83))</f>
        <v>1535</v>
      </c>
      <c r="AQ83" t="s" s="154">
        <f>IF(AQ10="","",IF(AQ10="Tarifa 1","No aplica",$AI$83))</f>
        <v>1535</v>
      </c>
      <c r="AR83" t="s" s="154">
        <f>IF(AR10="","",IF(AR10="Tarifa 1","No aplica",$AI$83))</f>
        <v>952</v>
      </c>
      <c r="AS83" t="s" s="154">
        <f>IF(AS10="","",IF(AS10="Tarifa 1","No aplica",$AI$83))</f>
        <v>952</v>
      </c>
      <c r="AT83" t="s" s="154">
        <f>IF(AT10="","",IF(AT10="Tarifa 1","No aplica",$AI$83))</f>
        <v>1535</v>
      </c>
      <c r="AU83" t="s" s="154">
        <f>IF(AU10="","",IF(AU10="Tarifa 1","No aplica",$AI$83))</f>
        <v>1535</v>
      </c>
      <c r="AV83" t="s" s="154">
        <f>IF(AV10="","",IF(AV10="Tarifa 1","No aplica",$AI$83))</f>
        <v>1535</v>
      </c>
      <c r="AW83" t="s" s="154">
        <f>IF(AW10="","",IF(AW10="Tarifa 1","No aplica",$AI$83))</f>
        <v>1535</v>
      </c>
      <c r="AX83" t="s" s="154">
        <f>IF(AX10="","",IF(AX10="Tarifa 1","No aplica",$AI$83))</f>
        <v>952</v>
      </c>
      <c r="AY83" t="s" s="154">
        <f>IF(AY10="","",IF(AY10="Tarifa 1","No aplica",$AI$83))</f>
        <v>1535</v>
      </c>
      <c r="AZ83" t="s" s="154">
        <f>IF(AZ10="","",IF(AZ10="Tarifa 1","No aplica",$AI$83))</f>
        <v>952</v>
      </c>
      <c r="BA83" t="s" s="154">
        <f>IF(BA10="","",IF(BA10="Tarifa 1","No aplica",$AI$83))</f>
        <v>1535</v>
      </c>
      <c r="BB83" t="s" s="154">
        <f>IF(BB10="","",IF(BB10="Tarifa 1","No aplica",$AI$83))</f>
        <v>1535</v>
      </c>
      <c r="BC83" t="s" s="154">
        <f>IF(BC10="","",IF(BC10="Tarifa 1","No aplica",$AI$83))</f>
        <v>952</v>
      </c>
      <c r="BD83" t="s" s="154">
        <f>IF(BD10="","",IF(BD10="Tarifa 1","No aplica",$AI$83))</f>
        <v>952</v>
      </c>
      <c r="BE83" t="s" s="154">
        <f>IF(BE10="","",IF(BE10="Tarifa 1","No aplica",$AI$83))</f>
        <v>952</v>
      </c>
      <c r="BF83" t="s" s="154">
        <f>IF(BF10="","",IF(BF10="Tarifa 1","No aplica",$AI$83))</f>
        <v>952</v>
      </c>
      <c r="BG83" t="s" s="154">
        <f>IF(BG10="","",IF(BG10="Tarifa 1","No aplica",$AI$83))</f>
        <v>952</v>
      </c>
      <c r="BH83" t="s" s="154">
        <f>IF(BH10="","",IF(BH10="Tarifa 1","No aplica",$AI$83))</f>
        <v>1535</v>
      </c>
      <c r="BI83" t="s" s="154">
        <f>IF(BI10="","",IF(BI10="Tarifa 1","No aplica",$AI$83))</f>
        <v>952</v>
      </c>
      <c r="BJ83" t="s" s="154">
        <f>IF(BJ10="","",IF(BJ10="Tarifa 1","No aplica",$AI$83))</f>
        <v>952</v>
      </c>
      <c r="BK83" t="s" s="154">
        <f>IF(BK10="","",IF(BK10="Tarifa 1","No aplica",$AI$83))</f>
        <v>1535</v>
      </c>
      <c r="BL83" t="s" s="154">
        <f>IF(BL10="","",IF(BL10="Tarifa 1","No aplica",$AI$83))</f>
        <v>1535</v>
      </c>
      <c r="BM83" t="s" s="154">
        <f>IF(BM10="","",IF(BM10="Tarifa 1","No aplica",$AI$83))</f>
        <v>1535</v>
      </c>
      <c r="BN83" t="s" s="154">
        <f>IF(BN10="","",IF(BN10="Tarifa 1","No aplica",$AI$83))</f>
        <v>1535</v>
      </c>
      <c r="BO83" t="s" s="154">
        <f>IF(BO10="","",IF(BO10="Tarifa 1","No aplica",$AI$83))</f>
        <v>1535</v>
      </c>
      <c r="BP83" t="s" s="154">
        <f>IF(BP10="","",IF(BP10="Tarifa 1","No aplica",$AI$83))</f>
        <v>952</v>
      </c>
      <c r="BQ83" t="s" s="154">
        <f>IF(BQ10="","",IF(BQ10="Tarifa 1","No aplica",$AI$83))</f>
        <v>952</v>
      </c>
      <c r="BR83" t="s" s="154">
        <f>IF(BR10="","",IF(BR10="Tarifa 1","No aplica",$AI$83))</f>
        <v>952</v>
      </c>
      <c r="BS83" t="s" s="154">
        <f>IF(BS10="","",IF(BS10="Tarifa 1","No aplica",$AI$83))</f>
        <v>952</v>
      </c>
      <c r="BT83" t="s" s="154">
        <f>IF(BT10="","",IF(BT10="Tarifa 1","No aplica",$AI$83))</f>
        <v>1535</v>
      </c>
      <c r="BU83" t="s" s="154">
        <f>IF(BU10="","",IF(BU10="Tarifa 1","No aplica",$AI$83))</f>
        <v>952</v>
      </c>
      <c r="BV83" t="s" s="154">
        <f>IF(BV10="","",IF(BV10="Tarifa 1","No aplica",$AI$83))</f>
        <v>952</v>
      </c>
      <c r="BW83" t="s" s="154">
        <f>IF(BW10="","",IF(BW10="Tarifa 1","No aplica",$AI$83))</f>
        <v>952</v>
      </c>
      <c r="BX83" t="s" s="154">
        <f>IF(BX10="","",IF(BX10="Tarifa 1","No aplica",$AI$83))</f>
      </c>
      <c r="BY83" t="s" s="154">
        <f>IF(BY10="","",IF(BY10="Tarifa 1","No aplica",$AI$83))</f>
      </c>
      <c r="BZ83" t="s" s="154">
        <f>IF(BZ10="","",IF(BZ10="Tarifa 1","No aplica",$AI$83))</f>
      </c>
      <c r="CA83" t="s" s="154">
        <f>IF(CA10="","",IF(CA10="Tarifa 1","No aplica",$AI$83))</f>
      </c>
      <c r="CB83" t="s" s="154">
        <f>IF(CB10="","",IF(CB10="Tarifa 1","No aplica",$AI$83))</f>
      </c>
      <c r="CC83" t="s" s="154">
        <f>IF(CC10="","",IF(CC10="Tarifa 1","No aplica",$AI$83))</f>
      </c>
      <c r="CD83" t="s" s="154">
        <f>IF(CD10="","",IF(CD10="Tarifa 1","No aplica",$AI$83))</f>
      </c>
      <c r="CE83" t="s" s="154">
        <f>IF(CE10="","",IF(CE10="Tarifa 1","No aplica",$AI$83))</f>
      </c>
      <c r="CF83" t="s" s="154">
        <f>IF(CF10="","",IF(CF10="Tarifa 1","No aplica",$AI$83))</f>
      </c>
      <c r="CG83" t="s" s="154">
        <f>IF(CG10="","",IF(CG10="Tarifa 1","No aplica",$AI$83))</f>
      </c>
      <c r="CH83" t="s" s="154">
        <f>IF(CH10="","",IF(CH10="Tarifa 1","No aplica",$AI$83))</f>
      </c>
      <c r="CI83" t="s" s="154">
        <f>IF(CI10="","",IF(CI10="Tarifa 1","No aplica",$AI$83))</f>
      </c>
      <c r="CJ83" t="s" s="154">
        <f>IF(CJ10="","",IF(CJ10="Tarifa 1","No aplica",$AI$83))</f>
      </c>
      <c r="CK83" t="s" s="154">
        <f>IF(CK10="","",IF(CK10="Tarifa 1","No aplica",$AI$83))</f>
      </c>
      <c r="CL83" t="s" s="154">
        <f>IF(CL10="","",IF(CL10="Tarifa 1","No aplica",$AI$83))</f>
      </c>
      <c r="CM83" t="s" s="154">
        <f>IF(CM10="","",IF(CM10="Tarifa 1","No aplica",$AI$83))</f>
      </c>
      <c r="CN83" t="s" s="154">
        <f>IF(CN10="","",IF(CN10="Tarifa 1","No aplica",$AI$83))</f>
      </c>
      <c r="CO83" t="s" s="154">
        <f>IF(CO10="","",IF(CO10="Tarifa 1","No aplica",$AI$83))</f>
      </c>
      <c r="CP83" t="s" s="154">
        <f>IF(CP10="","",IF(CP10="Tarifa 1","No aplica",$AI$83))</f>
      </c>
      <c r="CQ83" t="s" s="154">
        <f>IF(CQ10="","",IF(CQ10="Tarifa 1","No aplica",$AI$83))</f>
      </c>
      <c r="CR83" t="s" s="154">
        <f>IF(CR10="","",IF(CR10="Tarifa 1","No aplica",$AI$83))</f>
      </c>
      <c r="CS83" t="s" s="154">
        <f>IF(CS10="","",IF(CS10="Tarifa 1","No aplica",$AI$83))</f>
      </c>
      <c r="CT83" t="s" s="154">
        <f>IF(CT10="","",IF(CT10="Tarifa 1","No aplica",$AI$83))</f>
      </c>
      <c r="CU83" t="s" s="154">
        <f>IF(CU10="","",IF(CU10="Tarifa 1","No aplica",$AI$83))</f>
      </c>
      <c r="CV83" t="s" s="154">
        <f>IF(CV10="","",IF(CV10="Tarifa 1","No aplica",$AI$83))</f>
      </c>
      <c r="CW83" t="s" s="154">
        <f>IF(CW10="","",IF(CW10="Tarifa 1","No aplica",$AI$83))</f>
      </c>
      <c r="CX83" t="s" s="154">
        <f>IF(CX10="","",IF(CX10="Tarifa 1","No aplica",$AI$83))</f>
      </c>
      <c r="CY83" t="s" s="154">
        <f>IF(CY10="","",IF(CY10="Tarifa 1","No aplica",$AI$83))</f>
      </c>
      <c r="CZ83" t="s" s="154">
        <f>IF(CZ10="","",IF(CZ10="Tarifa 1","No aplica",$AI$83))</f>
      </c>
      <c r="DA83" t="s" s="154">
        <f>IF(DA10="","",IF(DA10="Tarifa 1","No aplica",$AI$83))</f>
      </c>
      <c r="DB83" t="s" s="154">
        <f>IF(DB10="","",IF(DB10="Tarifa 1","No aplica",$AI$83))</f>
      </c>
      <c r="DC83" t="s" s="154">
        <f>IF(DC10="","",IF(DC10="Tarifa 1","No aplica",$AI$83))</f>
      </c>
      <c r="DD83" t="s" s="154">
        <f>IF(DD10="","",IF(DD10="Tarifa 1","No aplica",$AI$83))</f>
      </c>
      <c r="DE83" t="s" s="154">
        <f>IF(DE10="","",IF(DE10="Tarifa 1","No aplica",$AI$83))</f>
      </c>
      <c r="DF83" t="s" s="154">
        <f>IF(DF10="","",IF(DF10="Tarifa 1","No aplica",$AI$83))</f>
      </c>
      <c r="DG83" t="s" s="154">
        <f>IF(DG10="","",IF(DG10="Tarifa 1","No aplica",$AI$83))</f>
      </c>
      <c r="DH83" t="s" s="154">
        <f>IF(DH10="","",IF(DH10="Tarifa 1","No aplica",$AI$83))</f>
      </c>
      <c r="DI83" t="s" s="154">
        <f>IF(DI10="","",IF(DI10="Tarifa 1","No aplica",$AI$83))</f>
      </c>
      <c r="DJ83" t="s" s="154">
        <f>IF(DJ10="","",IF(DJ10="Tarifa 1","No aplica",$AI$83))</f>
      </c>
      <c r="DK83" t="s" s="154">
        <f>IF(DK10="","",IF(DK10="Tarifa 1","No aplica",$AI$83))</f>
      </c>
      <c r="DL83" t="s" s="154">
        <f>IF(DL10="","",IF(DL10="Tarifa 1","No aplica",$AI$83))</f>
      </c>
      <c r="DM83" t="s" s="154">
        <f>IF(DM10="","",IF(DM10="Tarifa 1","No aplica",$AI$83))</f>
      </c>
      <c r="DN83" t="s" s="154">
        <f>IF(DN10="","",IF(DN10="Tarifa 1","No aplica",$AI$83))</f>
      </c>
      <c r="DO83" t="s" s="154">
        <f>IF(DO10="","",IF(DO10="Tarifa 1","No aplica",$AI$83))</f>
      </c>
      <c r="DP83" t="s" s="154">
        <f>IF(DP10="","",IF(DP10="Tarifa 1","No aplica",$AI$83))</f>
      </c>
      <c r="DQ83" t="s" s="154">
        <f>IF(DQ10="","",IF(DQ10="Tarifa 1","No aplica",$AI$83))</f>
      </c>
      <c r="DR83" t="s" s="154">
        <f>IF(DR10="","",IF(DR10="Tarifa 1","No aplica",$AI$83))</f>
      </c>
      <c r="DS83" t="s" s="154">
        <f>IF(DS10="","",IF(DS10="Tarifa 1","No aplica",$AI$83))</f>
      </c>
      <c r="DT83" t="s" s="154">
        <f>IF(DT10="","",IF(DT10="Tarifa 1","No aplica",$AI$83))</f>
      </c>
      <c r="DU83" t="s" s="154">
        <f>IF(DU10="","",IF(DU10="Tarifa 1","No aplica",$AI$83))</f>
      </c>
      <c r="DV83" t="s" s="154">
        <f>IF(DV10="","",IF(DV10="Tarifa 1","No aplica",$AI$83))</f>
      </c>
      <c r="DW83" t="s" s="154">
        <f>IF(DW10="","",IF(DW10="Tarifa 1","No aplica",$AI$83))</f>
      </c>
      <c r="DX83" t="s" s="154">
        <f>IF(DX10="","",IF(DX10="Tarifa 1","No aplica",$AI$83))</f>
      </c>
      <c r="DY83" t="s" s="154">
        <f>IF(DY10="","",IF(DY10="Tarifa 1","No aplica",$AI$83))</f>
      </c>
      <c r="DZ83" t="s" s="154">
        <f>IF(DZ10="","",IF(DZ10="Tarifa 1","No aplica",$AI$83))</f>
      </c>
      <c r="EA83" t="s" s="154">
        <f>IF(EA10="","",IF(EA10="Tarifa 1","No aplica",$AI$83))</f>
      </c>
      <c r="EB83" t="s" s="154">
        <f>IF(EB10="","",IF(EB10="Tarifa 1","No aplica",$AI$83))</f>
      </c>
      <c r="EC83" t="s" s="154">
        <f>IF(EC10="","",IF(EC10="Tarifa 1","No aplica",$AI$83))</f>
      </c>
      <c r="ED83" t="s" s="154">
        <f>IF(ED10="","",IF(ED10="Tarifa 1","No aplica",$AI$83))</f>
      </c>
      <c r="EE83" t="s" s="154">
        <f>IF(EE10="","",IF(EE10="Tarifa 1","No aplica",$AI$83))</f>
      </c>
      <c r="EF83" t="s" s="154">
        <f>IF(EF10="","",IF(EF10="Tarifa 1","No aplica",$AI$83))</f>
      </c>
      <c r="EG83" t="s" s="154">
        <f>IF(EG10="","",IF(EG10="Tarifa 1","No aplica",$AI$83))</f>
      </c>
      <c r="EH83" t="s" s="154">
        <f>IF(EH10="","",IF(EH10="Tarifa 1","No aplica",$AI$83))</f>
      </c>
      <c r="EI83" t="s" s="154">
        <f>IF(EI10="","",IF(EI10="Tarifa 1","No aplica",$AI$83))</f>
      </c>
      <c r="EJ83" t="s" s="154">
        <f>IF(EJ10="","",IF(EJ10="Tarifa 1","No aplica",$AI$83))</f>
      </c>
      <c r="EK83" t="s" s="154">
        <f>IF(EK10="","",IF(EK10="Tarifa 1","No aplica",$AI$83))</f>
      </c>
      <c r="EL83" t="s" s="154">
        <f>IF(EL10="","",IF(EL10="Tarifa 1","No aplica",$AI$83))</f>
      </c>
      <c r="EM83" t="s" s="154">
        <f>IF(EM10="","",IF(EM10="Tarifa 1","No aplica",$AI$83))</f>
      </c>
      <c r="EN83" t="s" s="154">
        <f>IF(EN10="","",IF(EN10="Tarifa 1","No aplica",$AI$83))</f>
      </c>
      <c r="EO83" t="s" s="154">
        <f>IF(EO10="","",IF(EO10="Tarifa 1","No aplica",$AI$83))</f>
      </c>
      <c r="EP83" t="s" s="154">
        <f>IF(EP10="","",IF(EP10="Tarifa 1","No aplica",$AI$83))</f>
      </c>
      <c r="EQ83" t="s" s="154">
        <f>IF(EQ10="","",IF(EQ10="Tarifa 1","No aplica",$AI$83))</f>
      </c>
      <c r="ER83" t="s" s="154">
        <f>IF(ER10="","",IF(ER10="Tarifa 1","No aplica",$AI$83))</f>
      </c>
      <c r="ES83" t="s" s="154">
        <f>IF(ES10="","",IF(ES10="Tarifa 1","No aplica",$AI$83))</f>
      </c>
      <c r="ET83" t="s" s="154">
        <f>IF(ET10="","",IF(ET10="Tarifa 1","No aplica",$AI$83))</f>
      </c>
      <c r="EU83" t="s" s="154">
        <f>IF(EU10="","",IF(EU10="Tarifa 1","No aplica",$AI$83))</f>
      </c>
      <c r="EV83" t="s" s="154">
        <f>IF(EV10="","",IF(EV10="Tarifa 1","No aplica",$AI$83))</f>
      </c>
      <c r="EW83" t="s" s="154">
        <f>IF(EW10="","",IF(EW10="Tarifa 1","No aplica",$AI$83))</f>
      </c>
      <c r="EX83" t="s" s="154">
        <f>IF(EX10="","",IF(EX10="Tarifa 1","No aplica",$AI$83))</f>
      </c>
      <c r="EY83" t="s" s="154">
        <f>IF(EY10="","",IF(EY10="Tarifa 1","No aplica",$AI$83))</f>
      </c>
      <c r="EZ83" t="s" s="154">
        <f>IF(EZ10="","",IF(EZ10="Tarifa 1","No aplica",$AI$83))</f>
      </c>
      <c r="FA83" t="s" s="154">
        <f>IF(FA10="","",IF(FA10="Tarifa 1","No aplica",$AI$83))</f>
      </c>
      <c r="FB83" t="s" s="154">
        <f>IF(FB10="","",IF(FB10="Tarifa 1","No aplica",$AI$83))</f>
      </c>
      <c r="FC83" t="s" s="154">
        <f>IF(FC10="","",IF(FC10="Tarifa 1","No aplica",$AI$83))</f>
      </c>
      <c r="FD83" t="s" s="154">
        <f>IF(FD10="","",IF(FD10="Tarifa 1","No aplica",$AI$83))</f>
      </c>
      <c r="FE83" t="s" s="154">
        <f>IF(FE10="","",IF(FE10="Tarifa 1","No aplica",$AI$83))</f>
      </c>
      <c r="FF83" t="s" s="154">
        <f>IF(FF10="","",IF(FF10="Tarifa 1","No aplica",$AI$83))</f>
      </c>
      <c r="FG83" t="s" s="154">
        <f>IF(FG10="","",IF(FG10="Tarifa 1","No aplica",$AI$83))</f>
      </c>
      <c r="FH83" t="s" s="154">
        <f>IF(FH10="","",IF(FH10="Tarifa 1","No aplica",$AI$83))</f>
      </c>
      <c r="FI83" t="s" s="154">
        <f t="shared" si="2249"/>
      </c>
      <c r="FJ83" t="s" s="154">
        <f>IF(FJ10="","",IF(FJ10="Tarifa 1","No aplica",$AI$83))</f>
      </c>
      <c r="FK83" t="s" s="154">
        <f>IF(FK10="","",IF(FK10="Tarifa 1","No aplica",$AI$83))</f>
      </c>
      <c r="FL83" t="s" s="154">
        <f>IF(FL10="","",IF(FL10="Tarifa 1","No aplica",$AI$83))</f>
      </c>
      <c r="FM83" t="s" s="154">
        <f>IF(FM10="","",IF(FM10="Tarifa 1","No aplica",$AI$83))</f>
      </c>
      <c r="FN83" t="s" s="154">
        <f>IF(FN10="","",IF(FN10="Tarifa 1","No aplica",$AI$83))</f>
      </c>
      <c r="FO83" t="s" s="154">
        <f>IF(FO10="","",IF(FO10="Tarifa 1","No aplica",$AI$83))</f>
      </c>
      <c r="FP83" t="s" s="154">
        <f>IF(FP10="","",IF(FP10="Tarifa 1","No aplica",$AI$83))</f>
      </c>
      <c r="FQ83" t="s" s="154">
        <f>IF(FQ10="","",IF(FQ10="Tarifa 1","No aplica",$AI$83))</f>
      </c>
      <c r="FR83" t="s" s="154">
        <f>IF(FR10="","",IF(FR10="Tarifa 1","No aplica",$AI$83))</f>
      </c>
      <c r="FS83" t="s" s="154">
        <f>IF(FS10="","",IF(FS10="Tarifa 1","No aplica",$AI$83))</f>
      </c>
      <c r="FT83" t="s" s="154">
        <f>IF(FT10="","",IF(FT10="Tarifa 1","No aplica",$AI$83))</f>
      </c>
      <c r="FU83" t="s" s="154">
        <f>IF(FU10="","",IF(FU10="Tarifa 1","No aplica",$AI$83))</f>
      </c>
      <c r="FV83" t="s" s="154">
        <f>IF(FV10="","",IF(FV10="Tarifa 1","No aplica",$AI$83))</f>
      </c>
      <c r="FW83" t="s" s="154">
        <f>IF(FW10="","",IF(FW10="Tarifa 1","No aplica",$AI$83))</f>
      </c>
      <c r="FX83" t="s" s="154">
        <f>IF(FX10="","",IF(FX10="Tarifa 1","No aplica",$AI$83))</f>
      </c>
      <c r="FY83" t="s" s="154">
        <f>IF(FY10="","",IF(FY10="Tarifa 1","No aplica",$AI$83))</f>
      </c>
      <c r="FZ83" t="s" s="154">
        <f>IF(FZ10="","",IF(FZ10="Tarifa 1","No aplica",$AI$83))</f>
      </c>
      <c r="GA83" t="s" s="154">
        <f>IF(GA10="","",IF(GA10="Tarifa 1","No aplica",$AI$83))</f>
      </c>
      <c r="GB83" t="s" s="154">
        <f>IF(GB10="","",IF(GB10="Tarifa 1","No aplica",$AI$83))</f>
      </c>
      <c r="GC83" t="s" s="154">
        <f>IF(GC10="","",IF(GC10="Tarifa 1","No aplica",$AI$83))</f>
      </c>
      <c r="GD83" t="s" s="154">
        <f>IF(GD10="","",IF(GD10="Tarifa 1","No aplica",$AI$83))</f>
      </c>
      <c r="GE83" t="s" s="154">
        <f>IF(GE10="","",IF(GE10="Tarifa 1","No aplica",$AI$83))</f>
      </c>
      <c r="GF83" t="s" s="154">
        <f>IF(GF10="","",IF(GF10="Tarifa 1","No aplica",$AI$83))</f>
      </c>
      <c r="GG83" t="s" s="154">
        <f>IF(GG10="","",IF(GG10="Tarifa 1","No aplica",$AI$83))</f>
      </c>
      <c r="GH83" t="s" s="154">
        <f>IF(GH10="","",IF(GH10="Tarifa 1","No aplica",$AI$83))</f>
      </c>
      <c r="GI83" t="s" s="154">
        <f>IF(GI10="","",IF(GI10="Tarifa 1","No aplica",$AI$83))</f>
      </c>
      <c r="GJ83" t="s" s="154">
        <f>IF(GJ10="","",IF(GJ10="Tarifa 1","No aplica",$AI$83))</f>
      </c>
      <c r="GK83" t="s" s="154">
        <f>IF(GK10="","",IF(GK10="Tarifa 1","No aplica",$AI$83))</f>
      </c>
      <c r="GL83" t="s" s="154">
        <f>IF(GL10="","",IF(GL10="Tarifa 1","No aplica",$AI$83))</f>
      </c>
      <c r="GM83" t="s" s="154">
        <f>IF(GM10="","",IF(GM10="Tarifa 1","No aplica",$AI$83))</f>
      </c>
      <c r="GN83" t="s" s="154">
        <f>IF(GN10="","",IF(GN10="Tarifa 1","No aplica",$AI$83))</f>
      </c>
      <c r="GO83" t="s" s="154">
        <f>IF(GO10="","",IF(GO10="Tarifa 1","No aplica",$AI$83))</f>
      </c>
      <c r="GP83" t="s" s="154">
        <f>IF(GP10="","",IF(GP10="Tarifa 1","No aplica",$AI$83))</f>
      </c>
      <c r="GQ83" t="s" s="154">
        <f>IF(GQ10="","",IF(GQ10="Tarifa 1","No aplica",$AI$83))</f>
      </c>
      <c r="GR83" t="s" s="154">
        <f>IF(GR10="","",IF(GR10="Tarifa 1","No aplica",$AI$83))</f>
      </c>
      <c r="GS83" t="s" s="154">
        <f>IF(GS10="","",IF(GS10="Tarifa 1","No aplica",$AI$83))</f>
      </c>
      <c r="GT83" t="s" s="154">
        <f>IF(GT10="","",IF(GT10="Tarifa 1","No aplica",$AI$83))</f>
      </c>
      <c r="GU83" t="s" s="154">
        <f>IF(GU10="","",IF(GU10="Tarifa 1","No aplica",$AI$83))</f>
      </c>
      <c r="GV83" t="s" s="154">
        <f>IF(GV10="","",IF(GV10="Tarifa 1","No aplica",$AI$83))</f>
      </c>
      <c r="GW83" t="s" s="154">
        <f>IF(GW10="","",IF(GW10="Tarifa 1","No aplica",$AI$83))</f>
      </c>
      <c r="GX83" t="s" s="154">
        <f>IF(GX10="","",IF(GX10="Tarifa 1","No aplica",$AI$83))</f>
      </c>
      <c r="GY83" t="s" s="154">
        <f>IF(GY10="","",IF(GY10="Tarifa 1","No aplica",$AI$83))</f>
      </c>
      <c r="GZ83" t="s" s="154">
        <f>IF(GZ10="","",IF(GZ10="Tarifa 1","No aplica",$AI$83))</f>
      </c>
      <c r="HA83" t="s" s="154">
        <f>IF(HA10="","",IF(HA10="Tarifa 1","No aplica",$AI$83))</f>
      </c>
      <c r="HB83" t="s" s="154">
        <f>IF(HB10="","",IF(HB10="Tarifa 1","No aplica",$AI$83))</f>
      </c>
      <c r="HC83" t="s" s="154">
        <f>IF(HC10="","",IF(HC10="Tarifa 1","No aplica",$AI$83))</f>
      </c>
      <c r="HD83" t="s" s="154">
        <f>IF(HD10="","",IF(HD10="Tarifa 1","No aplica",$AI$83))</f>
      </c>
      <c r="HE83" t="s" s="154">
        <f>IF(HE10="","",IF(HE10="Tarifa 1","No aplica",$AI$83))</f>
      </c>
      <c r="HF83" t="s" s="154">
        <f>IF(HF10="","",IF(HF10="Tarifa 1","No aplica",$AI$83))</f>
      </c>
      <c r="HG83" t="s" s="154">
        <f>IF(HG10="","",IF(HG10="Tarifa 1","No aplica",$AI$83))</f>
      </c>
      <c r="HH83" t="s" s="154">
        <f>IF(HH10="","",IF(HH10="Tarifa 1","No aplica",$AI$83))</f>
      </c>
      <c r="HI83" t="s" s="154">
        <f>IF(HI10="","",IF(HI10="Tarifa 1","No aplica",$AI$83))</f>
      </c>
      <c r="HJ83" t="s" s="154">
        <f>IF(HJ10="","",IF(HJ10="Tarifa 1","No aplica",$AI$83))</f>
      </c>
      <c r="HK83" t="s" s="154">
        <f>IF(HK10="","",IF(HK10="Tarifa 1","No aplica",$AI$83))</f>
      </c>
      <c r="HL83" t="s" s="154">
        <f>IF(HL10="","",IF(HL10="Tarifa 1","No aplica",$AI$83))</f>
      </c>
      <c r="HM83" t="s" s="154">
        <f>IF(HM10="","",IF(HM10="Tarifa 1","No aplica",$AI$83))</f>
      </c>
      <c r="HN83" t="s" s="154">
        <f>IF(HN10="","",IF(HN10="Tarifa 1","No aplica",$AI$83))</f>
      </c>
      <c r="HO83" t="s" s="154">
        <f>IF(HO10="","",IF(HO10="Tarifa 1","No aplica",$AI$83))</f>
      </c>
      <c r="HP83" t="s" s="154">
        <f>IF(HP10="","",IF(HP10="Tarifa 1","No aplica",$AI$83))</f>
      </c>
      <c r="HQ83" t="s" s="154">
        <f>IF(HQ10="","",IF(HQ10="Tarifa 1","No aplica",$AI$83))</f>
      </c>
      <c r="HR83" t="s" s="154">
        <f>IF(HR10="","",IF(HR10="Tarifa 1","No aplica",$AI$83))</f>
      </c>
      <c r="HS83" t="s" s="154">
        <f>IF(HS10="","",IF(HS10="Tarifa 1","No aplica",$AI$83))</f>
      </c>
      <c r="HT83" t="s" s="154">
        <f>IF(HT10="","",IF(HT10="Tarifa 1","No aplica",$AI$83))</f>
      </c>
      <c r="HU83" t="s" s="154">
        <f>IF(HU10="","",IF(HU10="Tarifa 1","No aplica",$AI$83))</f>
      </c>
      <c r="HV83" t="s" s="154">
        <f>IF(HV10="","",IF(HV10="Tarifa 1","No aplica",$AI$83))</f>
      </c>
      <c r="HW83" t="s" s="154">
        <f>IF(HW10="","",IF(HW10="Tarifa 1","No aplica",$AI$83))</f>
      </c>
      <c r="HX83" t="s" s="154">
        <f>IF(HX10="","",IF(HX10="Tarifa 1","No aplica",$AI$83))</f>
      </c>
      <c r="HY83" t="s" s="154">
        <f>IF(HY10="","",IF(HY10="Tarifa 1","No aplica",$AI$83))</f>
      </c>
      <c r="HZ83" t="s" s="154">
        <f>IF(HZ10="","",IF(HZ10="Tarifa 1","No aplica",$AI$83))</f>
      </c>
      <c r="IA83" t="s" s="154">
        <f>IF(IA10="","",IF(IA10="Tarifa 1","No aplica",$AI$83))</f>
      </c>
      <c r="IB83" t="s" s="154">
        <f>IF(IB10="","",IF(IB10="Tarifa 1","No aplica",$AI$83))</f>
      </c>
      <c r="IC83" t="s" s="154">
        <f>IF(IC10="","",IF(IC10="Tarifa 1","No aplica",$AI$83))</f>
      </c>
      <c r="ID83" t="s" s="154">
        <f>IF(ID10="","",IF(ID10="Tarifa 1","No aplica",$AI$83))</f>
      </c>
      <c r="IE83" t="s" s="154">
        <f>IF(IE10="","",IF(IE10="Tarifa 1","No aplica",$AI$83))</f>
      </c>
      <c r="IF83" t="s" s="154">
        <f>IF(IF10="","",IF(IF10="Tarifa 1","No aplica",$AI$83))</f>
      </c>
      <c r="IG83" t="s" s="154">
        <f>IF(IG10="","",IF(IG10="Tarifa 1","No aplica",$AI$83))</f>
      </c>
      <c r="IH83" t="s" s="154">
        <f>IF(IH10="","",IF(IH10="Tarifa 1","No aplica",$AI$83))</f>
      </c>
      <c r="II83" t="s" s="154">
        <f>IF(II10="","",IF(II10="Tarifa 1","No aplica",$AI$83))</f>
      </c>
      <c r="IJ83" t="s" s="154">
        <f>IF(IJ10="","",IF(IJ10="Tarifa 1","No aplica",$AI$83))</f>
      </c>
      <c r="IK83" t="s" s="154">
        <f>IF(IK10="","",IF(IK10="Tarifa 1","No aplica",$AI$83))</f>
      </c>
      <c r="IL83" t="s" s="154">
        <f>IF(IL10="","",IF(IL10="Tarifa 1","No aplica",$AI$83))</f>
      </c>
      <c r="IM83" t="s" s="154">
        <f>IF(IM10="","",IF(IM10="Tarifa 1","No aplica",$AI$83))</f>
      </c>
      <c r="IN83" t="s" s="154">
        <f>IF(IN10="","",IF(IN10="Tarifa 1","No aplica",$AI$83))</f>
      </c>
      <c r="IO83" t="s" s="154">
        <f>IF(IO10="","",IF(IO10="Tarifa 1","No aplica",$AI$83))</f>
      </c>
      <c r="IP83" t="s" s="154">
        <f>IF(IP10="","",IF(IP10="Tarifa 1","No aplica",$AI$83))</f>
      </c>
      <c r="IQ83" t="s" s="154">
        <f>IF(IQ10="","",IF(IQ10="Tarifa 1","No aplica",$AI$83))</f>
      </c>
      <c r="IR83" t="s" s="154">
        <f>IF(IR10="","",IF(IR10="Tarifa 1","No aplica",$AI$83))</f>
      </c>
      <c r="IS83" t="s" s="154">
        <f>IF(IS10="","",IF(IS10="Tarifa 1","No aplica",$AI$83))</f>
      </c>
      <c r="IT83" t="s" s="154">
        <f>IF(IT10="","",IF(IT10="Tarifa 1","No aplica",$AI$83))</f>
      </c>
      <c r="IU83" t="s" s="186">
        <f>IF(IU10="","",IF(IU10="Tarifa 1","No aplica",$AI$83))</f>
      </c>
    </row>
    <row r="84" s="141" customFormat="1" ht="15.2" customHeight="1">
      <c r="B84" t="s" s="153">
        <f>IF(INDEX(C84:AH84,1,'Tarifas Eléctricas'!$E$38)=0," ",INDEX(C84:AH84,1,'Tarifas Eléctricas'!$E$38))</f>
        <v>570</v>
      </c>
      <c r="C84" s="157"/>
      <c r="D84" s="157"/>
      <c r="E84" s="157"/>
      <c r="F84" s="157"/>
      <c r="G84" s="157"/>
      <c r="H84" s="157"/>
      <c r="I84" t="s" s="154">
        <v>1586</v>
      </c>
      <c r="J84" s="157"/>
      <c r="K84" s="157"/>
      <c r="L84" s="157"/>
      <c r="M84" s="157"/>
      <c r="N84" s="157"/>
      <c r="O84" t="s" s="154">
        <v>1587</v>
      </c>
      <c r="P84" t="s" s="154">
        <v>1588</v>
      </c>
      <c r="Q84" t="s" s="154">
        <v>1589</v>
      </c>
      <c r="R84" t="s" s="154">
        <v>1590</v>
      </c>
      <c r="S84" s="157"/>
      <c r="T84" s="157"/>
      <c r="U84" s="157"/>
      <c r="V84" t="s" s="154">
        <v>1591</v>
      </c>
      <c r="W84" t="s" s="154">
        <v>1592</v>
      </c>
      <c r="X84" s="157"/>
      <c r="Y84" s="157"/>
      <c r="Z84" s="157"/>
      <c r="AA84" s="157"/>
      <c r="AB84" s="157"/>
      <c r="AC84" s="157"/>
      <c r="AD84" s="157"/>
      <c r="AE84" s="157"/>
      <c r="AF84" t="s" s="154">
        <v>1593</v>
      </c>
      <c r="AG84" t="s" s="154">
        <v>1594</v>
      </c>
      <c r="AH84" s="157"/>
      <c r="AI84" t="s" s="184">
        <v>952</v>
      </c>
      <c r="AJ84" t="s" s="185">
        <f>AJ49</f>
        <v>1170</v>
      </c>
      <c r="AK84" t="s" s="154">
        <f t="shared" si="2470" ref="AK84:FI84">IF(AK11="","",IF(AK11="Tarifa 1","No aplica",$AI$84))</f>
        <v>952</v>
      </c>
      <c r="AL84" t="s" s="154">
        <f>IF(AL11="","",IF(AL11="Tarifa 1","No aplica",$AI$84))</f>
        <v>952</v>
      </c>
      <c r="AM84" t="s" s="154">
        <f>IF(AM11="","",IF(AM11="Tarifa 1","No aplica",$AI$84))</f>
        <v>952</v>
      </c>
      <c r="AN84" t="s" s="154">
        <f>IF(AN11="","",IF(AN11="Tarifa 1","No aplica",$AI$84))</f>
        <v>952</v>
      </c>
      <c r="AO84" t="s" s="154">
        <f>IF(AO11="","",IF(AO11="Tarifa 1","No aplica",$AI$84))</f>
        <v>952</v>
      </c>
      <c r="AP84" t="s" s="154">
        <f>IF(AP11="","",IF(AP11="Tarifa 1","No aplica",$AI$84))</f>
        <v>952</v>
      </c>
      <c r="AQ84" t="s" s="154">
        <f>IF(AQ11="","",IF(AQ11="Tarifa 1","No aplica",$AI$84))</f>
        <v>952</v>
      </c>
      <c r="AR84" t="s" s="154">
        <f>IF(AR11="","",IF(AR11="Tarifa 1","No aplica",$AI$84))</f>
        <v>952</v>
      </c>
      <c r="AS84" t="s" s="154">
        <f>IF(AS11="","",IF(AS11="Tarifa 1","No aplica",$AI$84))</f>
        <v>952</v>
      </c>
      <c r="AT84" t="s" s="154">
        <f>IF(AT11="","",IF(AT11="Tarifa 1","No aplica",$AI$84))</f>
        <v>952</v>
      </c>
      <c r="AU84" t="s" s="154">
        <f>IF(AU11="","",IF(AU11="Tarifa 1","No aplica",$AI$84))</f>
        <v>952</v>
      </c>
      <c r="AV84" t="s" s="154">
        <f>IF(AV11="","",IF(AV11="Tarifa 1","No aplica",$AI$84))</f>
        <v>952</v>
      </c>
      <c r="AW84" t="s" s="154">
        <f>IF(AW11="","",IF(AW11="Tarifa 1","No aplica",$AI$84))</f>
        <v>952</v>
      </c>
      <c r="AX84" t="s" s="154">
        <f>IF(AX11="","",IF(AX11="Tarifa 1","No aplica",$AI$84))</f>
        <v>952</v>
      </c>
      <c r="AY84" t="s" s="154">
        <f>IF(AY11="","",IF(AY11="Tarifa 1","No aplica",$AI$84))</f>
        <v>952</v>
      </c>
      <c r="AZ84" t="s" s="154">
        <f>IF(AZ11="","",IF(AZ11="Tarifa 1","No aplica",$AI$84))</f>
        <v>952</v>
      </c>
      <c r="BA84" t="s" s="154">
        <f>IF(BA11="","",IF(BA11="Tarifa 1","No aplica",$AI$84))</f>
      </c>
      <c r="BB84" t="s" s="154">
        <f>IF(BB11="","",IF(BB11="Tarifa 1","No aplica",$AI$84))</f>
      </c>
      <c r="BC84" t="s" s="154">
        <f>IF(BC11="","",IF(BC11="Tarifa 1","No aplica",$AI$84))</f>
      </c>
      <c r="BD84" t="s" s="154">
        <f>IF(BD11="","",IF(BD11="Tarifa 1","No aplica",$AI$84))</f>
      </c>
      <c r="BE84" t="s" s="154">
        <f>IF(BE11="","",IF(BE11="Tarifa 1","No aplica",$AI$84))</f>
      </c>
      <c r="BF84" t="s" s="154">
        <f>IF(BF11="","",IF(BF11="Tarifa 1","No aplica",$AI$84))</f>
      </c>
      <c r="BG84" t="s" s="154">
        <f>IF(BG11="","",IF(BG11="Tarifa 1","No aplica",$AI$84))</f>
      </c>
      <c r="BH84" t="s" s="154">
        <f>IF(BH11="","",IF(BH11="Tarifa 1","No aplica",$AI$84))</f>
      </c>
      <c r="BI84" t="s" s="154">
        <f>IF(BI11="","",IF(BI11="Tarifa 1","No aplica",$AI$84))</f>
      </c>
      <c r="BJ84" t="s" s="154">
        <f>IF(BJ11="","",IF(BJ11="Tarifa 1","No aplica",$AI$84))</f>
      </c>
      <c r="BK84" t="s" s="154">
        <f>IF(BK11="","",IF(BK11="Tarifa 1","No aplica",$AI$84))</f>
      </c>
      <c r="BL84" t="s" s="154">
        <f>IF(BL11="","",IF(BL11="Tarifa 1","No aplica",$AI$84))</f>
      </c>
      <c r="BM84" t="s" s="154">
        <f>IF(BM11="","",IF(BM11="Tarifa 1","No aplica",$AI$84))</f>
      </c>
      <c r="BN84" t="s" s="154">
        <f>IF(BN11="","",IF(BN11="Tarifa 1","No aplica",$AI$84))</f>
      </c>
      <c r="BO84" t="s" s="154">
        <f>IF(BO11="","",IF(BO11="Tarifa 1","No aplica",$AI$84))</f>
      </c>
      <c r="BP84" t="s" s="154">
        <f>IF(BP11="","",IF(BP11="Tarifa 1","No aplica",$AI$84))</f>
      </c>
      <c r="BQ84" t="s" s="154">
        <f>IF(BQ11="","",IF(BQ11="Tarifa 1","No aplica",$AI$84))</f>
      </c>
      <c r="BR84" t="s" s="154">
        <f>IF(BR11="","",IF(BR11="Tarifa 1","No aplica",$AI$84))</f>
      </c>
      <c r="BS84" t="s" s="154">
        <f>IF(BS11="","",IF(BS11="Tarifa 1","No aplica",$AI$84))</f>
      </c>
      <c r="BT84" t="s" s="154">
        <f>IF(BT11="","",IF(BT11="Tarifa 1","No aplica",$AI$84))</f>
      </c>
      <c r="BU84" t="s" s="154">
        <f>IF(BU11="","",IF(BU11="Tarifa 1","No aplica",$AI$84))</f>
      </c>
      <c r="BV84" t="s" s="154">
        <f>IF(BV11="","",IF(BV11="Tarifa 1","No aplica",$AI$84))</f>
      </c>
      <c r="BW84" t="s" s="154">
        <f>IF(BW11="","",IF(BW11="Tarifa 1","No aplica",$AI$84))</f>
      </c>
      <c r="BX84" t="s" s="154">
        <f>IF(BX11="","",IF(BX11="Tarifa 1","No aplica",$AI$84))</f>
      </c>
      <c r="BY84" t="s" s="154">
        <f>IF(BY11="","",IF(BY11="Tarifa 1","No aplica",$AI$84))</f>
      </c>
      <c r="BZ84" t="s" s="154">
        <f>IF(BZ11="","",IF(BZ11="Tarifa 1","No aplica",$AI$84))</f>
      </c>
      <c r="CA84" t="s" s="154">
        <f>IF(CA11="","",IF(CA11="Tarifa 1","No aplica",$AI$84))</f>
      </c>
      <c r="CB84" t="s" s="154">
        <f>IF(CB11="","",IF(CB11="Tarifa 1","No aplica",$AI$84))</f>
      </c>
      <c r="CC84" t="s" s="154">
        <f>IF(CC11="","",IF(CC11="Tarifa 1","No aplica",$AI$84))</f>
      </c>
      <c r="CD84" t="s" s="154">
        <f>IF(CD11="","",IF(CD11="Tarifa 1","No aplica",$AI$84))</f>
      </c>
      <c r="CE84" t="s" s="154">
        <f>IF(CE11="","",IF(CE11="Tarifa 1","No aplica",$AI$84))</f>
      </c>
      <c r="CF84" t="s" s="154">
        <f>IF(CF11="","",IF(CF11="Tarifa 1","No aplica",$AI$84))</f>
      </c>
      <c r="CG84" t="s" s="154">
        <f>IF(CG11="","",IF(CG11="Tarifa 1","No aplica",$AI$84))</f>
      </c>
      <c r="CH84" t="s" s="154">
        <f>IF(CH11="","",IF(CH11="Tarifa 1","No aplica",$AI$84))</f>
      </c>
      <c r="CI84" t="s" s="154">
        <f>IF(CI11="","",IF(CI11="Tarifa 1","No aplica",$AI$84))</f>
      </c>
      <c r="CJ84" t="s" s="154">
        <f>IF(CJ11="","",IF(CJ11="Tarifa 1","No aplica",$AI$84))</f>
      </c>
      <c r="CK84" t="s" s="154">
        <f>IF(CK11="","",IF(CK11="Tarifa 1","No aplica",$AI$84))</f>
      </c>
      <c r="CL84" t="s" s="154">
        <f>IF(CL11="","",IF(CL11="Tarifa 1","No aplica",$AI$84))</f>
      </c>
      <c r="CM84" t="s" s="154">
        <f>IF(CM11="","",IF(CM11="Tarifa 1","No aplica",$AI$84))</f>
      </c>
      <c r="CN84" t="s" s="154">
        <f>IF(CN11="","",IF(CN11="Tarifa 1","No aplica",$AI$84))</f>
      </c>
      <c r="CO84" t="s" s="154">
        <f>IF(CO11="","",IF(CO11="Tarifa 1","No aplica",$AI$84))</f>
      </c>
      <c r="CP84" t="s" s="154">
        <f>IF(CP11="","",IF(CP11="Tarifa 1","No aplica",$AI$84))</f>
      </c>
      <c r="CQ84" t="s" s="154">
        <f>IF(CQ11="","",IF(CQ11="Tarifa 1","No aplica",$AI$84))</f>
      </c>
      <c r="CR84" t="s" s="154">
        <f>IF(CR11="","",IF(CR11="Tarifa 1","No aplica",$AI$84))</f>
      </c>
      <c r="CS84" t="s" s="154">
        <f>IF(CS11="","",IF(CS11="Tarifa 1","No aplica",$AI$84))</f>
      </c>
      <c r="CT84" t="s" s="154">
        <f>IF(CT11="","",IF(CT11="Tarifa 1","No aplica",$AI$84))</f>
      </c>
      <c r="CU84" t="s" s="154">
        <f>IF(CU11="","",IF(CU11="Tarifa 1","No aplica",$AI$84))</f>
      </c>
      <c r="CV84" t="s" s="154">
        <f>IF(CV11="","",IF(CV11="Tarifa 1","No aplica",$AI$84))</f>
      </c>
      <c r="CW84" t="s" s="154">
        <f>IF(CW11="","",IF(CW11="Tarifa 1","No aplica",$AI$84))</f>
      </c>
      <c r="CX84" t="s" s="154">
        <f>IF(CX11="","",IF(CX11="Tarifa 1","No aplica",$AI$84))</f>
      </c>
      <c r="CY84" t="s" s="154">
        <f>IF(CY11="","",IF(CY11="Tarifa 1","No aplica",$AI$84))</f>
      </c>
      <c r="CZ84" t="s" s="154">
        <f>IF(CZ11="","",IF(CZ11="Tarifa 1","No aplica",$AI$84))</f>
      </c>
      <c r="DA84" t="s" s="154">
        <f>IF(DA11="","",IF(DA11="Tarifa 1","No aplica",$AI$84))</f>
      </c>
      <c r="DB84" t="s" s="154">
        <f>IF(DB11="","",IF(DB11="Tarifa 1","No aplica",$AI$84))</f>
      </c>
      <c r="DC84" t="s" s="154">
        <f>IF(DC11="","",IF(DC11="Tarifa 1","No aplica",$AI$84))</f>
      </c>
      <c r="DD84" t="s" s="154">
        <f>IF(DD11="","",IF(DD11="Tarifa 1","No aplica",$AI$84))</f>
      </c>
      <c r="DE84" t="s" s="154">
        <f>IF(DE11="","",IF(DE11="Tarifa 1","No aplica",$AI$84))</f>
      </c>
      <c r="DF84" t="s" s="154">
        <f>IF(DF11="","",IF(DF11="Tarifa 1","No aplica",$AI$84))</f>
      </c>
      <c r="DG84" t="s" s="154">
        <f>IF(DG11="","",IF(DG11="Tarifa 1","No aplica",$AI$84))</f>
      </c>
      <c r="DH84" t="s" s="154">
        <f>IF(DH11="","",IF(DH11="Tarifa 1","No aplica",$AI$84))</f>
      </c>
      <c r="DI84" t="s" s="154">
        <f>IF(DI11="","",IF(DI11="Tarifa 1","No aplica",$AI$84))</f>
      </c>
      <c r="DJ84" t="s" s="154">
        <f>IF(DJ11="","",IF(DJ11="Tarifa 1","No aplica",$AI$84))</f>
      </c>
      <c r="DK84" t="s" s="154">
        <f>IF(DK11="","",IF(DK11="Tarifa 1","No aplica",$AI$84))</f>
      </c>
      <c r="DL84" t="s" s="154">
        <f>IF(DL11="","",IF(DL11="Tarifa 1","No aplica",$AI$84))</f>
      </c>
      <c r="DM84" t="s" s="154">
        <f>IF(DM11="","",IF(DM11="Tarifa 1","No aplica",$AI$84))</f>
      </c>
      <c r="DN84" t="s" s="154">
        <f>IF(DN11="","",IF(DN11="Tarifa 1","No aplica",$AI$84))</f>
      </c>
      <c r="DO84" t="s" s="154">
        <f>IF(DO11="","",IF(DO11="Tarifa 1","No aplica",$AI$84))</f>
      </c>
      <c r="DP84" t="s" s="154">
        <f>IF(DP11="","",IF(DP11="Tarifa 1","No aplica",$AI$84))</f>
      </c>
      <c r="DQ84" t="s" s="154">
        <f>IF(DQ11="","",IF(DQ11="Tarifa 1","No aplica",$AI$84))</f>
      </c>
      <c r="DR84" t="s" s="154">
        <f>IF(DR11="","",IF(DR11="Tarifa 1","No aplica",$AI$84))</f>
      </c>
      <c r="DS84" t="s" s="154">
        <f>IF(DS11="","",IF(DS11="Tarifa 1","No aplica",$AI$84))</f>
      </c>
      <c r="DT84" t="s" s="154">
        <f>IF(DT11="","",IF(DT11="Tarifa 1","No aplica",$AI$84))</f>
      </c>
      <c r="DU84" t="s" s="154">
        <f>IF(DU11="","",IF(DU11="Tarifa 1","No aplica",$AI$84))</f>
      </c>
      <c r="DV84" t="s" s="154">
        <f>IF(DV11="","",IF(DV11="Tarifa 1","No aplica",$AI$84))</f>
      </c>
      <c r="DW84" t="s" s="154">
        <f>IF(DW11="","",IF(DW11="Tarifa 1","No aplica",$AI$84))</f>
      </c>
      <c r="DX84" t="s" s="154">
        <f>IF(DX11="","",IF(DX11="Tarifa 1","No aplica",$AI$84))</f>
      </c>
      <c r="DY84" t="s" s="154">
        <f>IF(DY11="","",IF(DY11="Tarifa 1","No aplica",$AI$84))</f>
      </c>
      <c r="DZ84" t="s" s="154">
        <f>IF(DZ11="","",IF(DZ11="Tarifa 1","No aplica",$AI$84))</f>
      </c>
      <c r="EA84" t="s" s="154">
        <f>IF(EA11="","",IF(EA11="Tarifa 1","No aplica",$AI$84))</f>
      </c>
      <c r="EB84" t="s" s="154">
        <f>IF(EB11="","",IF(EB11="Tarifa 1","No aplica",$AI$84))</f>
      </c>
      <c r="EC84" t="s" s="154">
        <f>IF(EC11="","",IF(EC11="Tarifa 1","No aplica",$AI$84))</f>
      </c>
      <c r="ED84" t="s" s="154">
        <f>IF(ED11="","",IF(ED11="Tarifa 1","No aplica",$AI$84))</f>
      </c>
      <c r="EE84" t="s" s="154">
        <f>IF(EE11="","",IF(EE11="Tarifa 1","No aplica",$AI$84))</f>
      </c>
      <c r="EF84" t="s" s="154">
        <f>IF(EF11="","",IF(EF11="Tarifa 1","No aplica",$AI$84))</f>
      </c>
      <c r="EG84" t="s" s="154">
        <f>IF(EG11="","",IF(EG11="Tarifa 1","No aplica",$AI$84))</f>
      </c>
      <c r="EH84" t="s" s="154">
        <f>IF(EH11="","",IF(EH11="Tarifa 1","No aplica",$AI$84))</f>
      </c>
      <c r="EI84" t="s" s="154">
        <f>IF(EI11="","",IF(EI11="Tarifa 1","No aplica",$AI$84))</f>
      </c>
      <c r="EJ84" t="s" s="154">
        <f>IF(EJ11="","",IF(EJ11="Tarifa 1","No aplica",$AI$84))</f>
      </c>
      <c r="EK84" t="s" s="154">
        <f>IF(EK11="","",IF(EK11="Tarifa 1","No aplica",$AI$84))</f>
      </c>
      <c r="EL84" t="s" s="154">
        <f>IF(EL11="","",IF(EL11="Tarifa 1","No aplica",$AI$84))</f>
      </c>
      <c r="EM84" t="s" s="154">
        <f>IF(EM11="","",IF(EM11="Tarifa 1","No aplica",$AI$84))</f>
      </c>
      <c r="EN84" t="s" s="154">
        <f>IF(EN11="","",IF(EN11="Tarifa 1","No aplica",$AI$84))</f>
      </c>
      <c r="EO84" t="s" s="154">
        <f>IF(EO11="","",IF(EO11="Tarifa 1","No aplica",$AI$84))</f>
      </c>
      <c r="EP84" t="s" s="154">
        <f>IF(EP11="","",IF(EP11="Tarifa 1","No aplica",$AI$84))</f>
      </c>
      <c r="EQ84" t="s" s="154">
        <f>IF(EQ11="","",IF(EQ11="Tarifa 1","No aplica",$AI$84))</f>
      </c>
      <c r="ER84" t="s" s="154">
        <f>IF(ER11="","",IF(ER11="Tarifa 1","No aplica",$AI$84))</f>
      </c>
      <c r="ES84" t="s" s="154">
        <f>IF(ES11="","",IF(ES11="Tarifa 1","No aplica",$AI$84))</f>
      </c>
      <c r="ET84" t="s" s="154">
        <f>IF(ET11="","",IF(ET11="Tarifa 1","No aplica",$AI$84))</f>
      </c>
      <c r="EU84" t="s" s="154">
        <f>IF(EU11="","",IF(EU11="Tarifa 1","No aplica",$AI$84))</f>
      </c>
      <c r="EV84" t="s" s="154">
        <f>IF(EV11="","",IF(EV11="Tarifa 1","No aplica",$AI$84))</f>
      </c>
      <c r="EW84" t="s" s="154">
        <f>IF(EW11="","",IF(EW11="Tarifa 1","No aplica",$AI$84))</f>
      </c>
      <c r="EX84" t="s" s="154">
        <f>IF(EX11="","",IF(EX11="Tarifa 1","No aplica",$AI$84))</f>
      </c>
      <c r="EY84" t="s" s="154">
        <f>IF(EY11="","",IF(EY11="Tarifa 1","No aplica",$AI$84))</f>
      </c>
      <c r="EZ84" t="s" s="154">
        <f>IF(EZ11="","",IF(EZ11="Tarifa 1","No aplica",$AI$84))</f>
      </c>
      <c r="FA84" t="s" s="154">
        <f>IF(FA11="","",IF(FA11="Tarifa 1","No aplica",$AI$84))</f>
      </c>
      <c r="FB84" t="s" s="154">
        <f>IF(FB11="","",IF(FB11="Tarifa 1","No aplica",$AI$84))</f>
      </c>
      <c r="FC84" t="s" s="154">
        <f>IF(FC11="","",IF(FC11="Tarifa 1","No aplica",$AI$84))</f>
      </c>
      <c r="FD84" t="s" s="154">
        <f>IF(FD11="","",IF(FD11="Tarifa 1","No aplica",$AI$84))</f>
      </c>
      <c r="FE84" t="s" s="154">
        <f>IF(FE11="","",IF(FE11="Tarifa 1","No aplica",$AI$84))</f>
      </c>
      <c r="FF84" t="s" s="154">
        <f>IF(FF11="","",IF(FF11="Tarifa 1","No aplica",$AI$84))</f>
      </c>
      <c r="FG84" t="s" s="154">
        <f>IF(FG11="","",IF(FG11="Tarifa 1","No aplica",$AI$84))</f>
      </c>
      <c r="FH84" t="s" s="154">
        <f>IF(FH11="","",IF(FH11="Tarifa 1","No aplica",$AI$84))</f>
      </c>
      <c r="FI84" t="s" s="154">
        <f t="shared" si="2470"/>
      </c>
      <c r="FJ84" t="s" s="154">
        <f>IF(FJ11="","",IF(FJ11="Tarifa 1","No aplica",$AI$84))</f>
      </c>
      <c r="FK84" t="s" s="154">
        <f>IF(FK11="","",IF(FK11="Tarifa 1","No aplica",$AI$84))</f>
      </c>
      <c r="FL84" t="s" s="154">
        <f>IF(FL11="","",IF(FL11="Tarifa 1","No aplica",$AI$84))</f>
      </c>
      <c r="FM84" t="s" s="154">
        <f>IF(FM11="","",IF(FM11="Tarifa 1","No aplica",$AI$84))</f>
      </c>
      <c r="FN84" t="s" s="154">
        <f>IF(FN11="","",IF(FN11="Tarifa 1","No aplica",$AI$84))</f>
      </c>
      <c r="FO84" t="s" s="154">
        <f>IF(FO11="","",IF(FO11="Tarifa 1","No aplica",$AI$84))</f>
      </c>
      <c r="FP84" t="s" s="154">
        <f>IF(FP11="","",IF(FP11="Tarifa 1","No aplica",$AI$84))</f>
      </c>
      <c r="FQ84" t="s" s="154">
        <f>IF(FQ11="","",IF(FQ11="Tarifa 1","No aplica",$AI$84))</f>
      </c>
      <c r="FR84" t="s" s="154">
        <f>IF(FR11="","",IF(FR11="Tarifa 1","No aplica",$AI$84))</f>
      </c>
      <c r="FS84" t="s" s="154">
        <f>IF(FS11="","",IF(FS11="Tarifa 1","No aplica",$AI$84))</f>
      </c>
      <c r="FT84" t="s" s="154">
        <f>IF(FT11="","",IF(FT11="Tarifa 1","No aplica",$AI$84))</f>
      </c>
      <c r="FU84" t="s" s="154">
        <f>IF(FU11="","",IF(FU11="Tarifa 1","No aplica",$AI$84))</f>
      </c>
      <c r="FV84" t="s" s="154">
        <f>IF(FV11="","",IF(FV11="Tarifa 1","No aplica",$AI$84))</f>
      </c>
      <c r="FW84" t="s" s="154">
        <f>IF(FW11="","",IF(FW11="Tarifa 1","No aplica",$AI$84))</f>
      </c>
      <c r="FX84" t="s" s="154">
        <f>IF(FX11="","",IF(FX11="Tarifa 1","No aplica",$AI$84))</f>
      </c>
      <c r="FY84" t="s" s="154">
        <f>IF(FY11="","",IF(FY11="Tarifa 1","No aplica",$AI$84))</f>
      </c>
      <c r="FZ84" t="s" s="154">
        <f>IF(FZ11="","",IF(FZ11="Tarifa 1","No aplica",$AI$84))</f>
      </c>
      <c r="GA84" t="s" s="154">
        <f>IF(GA11="","",IF(GA11="Tarifa 1","No aplica",$AI$84))</f>
      </c>
      <c r="GB84" t="s" s="154">
        <f>IF(GB11="","",IF(GB11="Tarifa 1","No aplica",$AI$84))</f>
      </c>
      <c r="GC84" t="s" s="154">
        <f>IF(GC11="","",IF(GC11="Tarifa 1","No aplica",$AI$84))</f>
      </c>
      <c r="GD84" t="s" s="154">
        <f>IF(GD11="","",IF(GD11="Tarifa 1","No aplica",$AI$84))</f>
      </c>
      <c r="GE84" t="s" s="154">
        <f>IF(GE11="","",IF(GE11="Tarifa 1","No aplica",$AI$84))</f>
      </c>
      <c r="GF84" t="s" s="154">
        <f>IF(GF11="","",IF(GF11="Tarifa 1","No aplica",$AI$84))</f>
      </c>
      <c r="GG84" t="s" s="154">
        <f>IF(GG11="","",IF(GG11="Tarifa 1","No aplica",$AI$84))</f>
      </c>
      <c r="GH84" t="s" s="154">
        <f>IF(GH11="","",IF(GH11="Tarifa 1","No aplica",$AI$84))</f>
      </c>
      <c r="GI84" t="s" s="154">
        <f>IF(GI11="","",IF(GI11="Tarifa 1","No aplica",$AI$84))</f>
      </c>
      <c r="GJ84" t="s" s="154">
        <f>IF(GJ11="","",IF(GJ11="Tarifa 1","No aplica",$AI$84))</f>
      </c>
      <c r="GK84" t="s" s="154">
        <f>IF(GK11="","",IF(GK11="Tarifa 1","No aplica",$AI$84))</f>
      </c>
      <c r="GL84" t="s" s="154">
        <f>IF(GL11="","",IF(GL11="Tarifa 1","No aplica",$AI$84))</f>
      </c>
      <c r="GM84" t="s" s="154">
        <f>IF(GM11="","",IF(GM11="Tarifa 1","No aplica",$AI$84))</f>
      </c>
      <c r="GN84" t="s" s="154">
        <f>IF(GN11="","",IF(GN11="Tarifa 1","No aplica",$AI$84))</f>
      </c>
      <c r="GO84" t="s" s="154">
        <f>IF(GO11="","",IF(GO11="Tarifa 1","No aplica",$AI$84))</f>
      </c>
      <c r="GP84" t="s" s="154">
        <f>IF(GP11="","",IF(GP11="Tarifa 1","No aplica",$AI$84))</f>
      </c>
      <c r="GQ84" t="s" s="154">
        <f>IF(GQ11="","",IF(GQ11="Tarifa 1","No aplica",$AI$84))</f>
      </c>
      <c r="GR84" t="s" s="154">
        <f>IF(GR11="","",IF(GR11="Tarifa 1","No aplica",$AI$84))</f>
      </c>
      <c r="GS84" t="s" s="154">
        <f>IF(GS11="","",IF(GS11="Tarifa 1","No aplica",$AI$84))</f>
      </c>
      <c r="GT84" t="s" s="154">
        <f>IF(GT11="","",IF(GT11="Tarifa 1","No aplica",$AI$84))</f>
      </c>
      <c r="GU84" t="s" s="154">
        <f>IF(GU11="","",IF(GU11="Tarifa 1","No aplica",$AI$84))</f>
      </c>
      <c r="GV84" t="s" s="154">
        <f>IF(GV11="","",IF(GV11="Tarifa 1","No aplica",$AI$84))</f>
      </c>
      <c r="GW84" t="s" s="154">
        <f>IF(GW11="","",IF(GW11="Tarifa 1","No aplica",$AI$84))</f>
      </c>
      <c r="GX84" t="s" s="154">
        <f>IF(GX11="","",IF(GX11="Tarifa 1","No aplica",$AI$84))</f>
      </c>
      <c r="GY84" t="s" s="154">
        <f>IF(GY11="","",IF(GY11="Tarifa 1","No aplica",$AI$84))</f>
      </c>
      <c r="GZ84" t="s" s="154">
        <f>IF(GZ11="","",IF(GZ11="Tarifa 1","No aplica",$AI$84))</f>
      </c>
      <c r="HA84" t="s" s="154">
        <f>IF(HA11="","",IF(HA11="Tarifa 1","No aplica",$AI$84))</f>
      </c>
      <c r="HB84" t="s" s="154">
        <f>IF(HB11="","",IF(HB11="Tarifa 1","No aplica",$AI$84))</f>
      </c>
      <c r="HC84" t="s" s="154">
        <f>IF(HC11="","",IF(HC11="Tarifa 1","No aplica",$AI$84))</f>
      </c>
      <c r="HD84" t="s" s="154">
        <f>IF(HD11="","",IF(HD11="Tarifa 1","No aplica",$AI$84))</f>
      </c>
      <c r="HE84" t="s" s="154">
        <f>IF(HE11="","",IF(HE11="Tarifa 1","No aplica",$AI$84))</f>
      </c>
      <c r="HF84" t="s" s="154">
        <f>IF(HF11="","",IF(HF11="Tarifa 1","No aplica",$AI$84))</f>
      </c>
      <c r="HG84" t="s" s="154">
        <f>IF(HG11="","",IF(HG11="Tarifa 1","No aplica",$AI$84))</f>
      </c>
      <c r="HH84" t="s" s="154">
        <f>IF(HH11="","",IF(HH11="Tarifa 1","No aplica",$AI$84))</f>
      </c>
      <c r="HI84" t="s" s="154">
        <f>IF(HI11="","",IF(HI11="Tarifa 1","No aplica",$AI$84))</f>
      </c>
      <c r="HJ84" t="s" s="154">
        <f>IF(HJ11="","",IF(HJ11="Tarifa 1","No aplica",$AI$84))</f>
      </c>
      <c r="HK84" t="s" s="154">
        <f>IF(HK11="","",IF(HK11="Tarifa 1","No aplica",$AI$84))</f>
      </c>
      <c r="HL84" t="s" s="154">
        <f>IF(HL11="","",IF(HL11="Tarifa 1","No aplica",$AI$84))</f>
      </c>
      <c r="HM84" t="s" s="154">
        <f>IF(HM11="","",IF(HM11="Tarifa 1","No aplica",$AI$84))</f>
      </c>
      <c r="HN84" t="s" s="154">
        <f>IF(HN11="","",IF(HN11="Tarifa 1","No aplica",$AI$84))</f>
      </c>
      <c r="HO84" t="s" s="154">
        <f>IF(HO11="","",IF(HO11="Tarifa 1","No aplica",$AI$84))</f>
      </c>
      <c r="HP84" t="s" s="154">
        <f>IF(HP11="","",IF(HP11="Tarifa 1","No aplica",$AI$84))</f>
      </c>
      <c r="HQ84" t="s" s="154">
        <f>IF(HQ11="","",IF(HQ11="Tarifa 1","No aplica",$AI$84))</f>
      </c>
      <c r="HR84" t="s" s="154">
        <f>IF(HR11="","",IF(HR11="Tarifa 1","No aplica",$AI$84))</f>
      </c>
      <c r="HS84" t="s" s="154">
        <f>IF(HS11="","",IF(HS11="Tarifa 1","No aplica",$AI$84))</f>
      </c>
      <c r="HT84" t="s" s="154">
        <f>IF(HT11="","",IF(HT11="Tarifa 1","No aplica",$AI$84))</f>
      </c>
      <c r="HU84" t="s" s="154">
        <f>IF(HU11="","",IF(HU11="Tarifa 1","No aplica",$AI$84))</f>
      </c>
      <c r="HV84" t="s" s="154">
        <f>IF(HV11="","",IF(HV11="Tarifa 1","No aplica",$AI$84))</f>
      </c>
      <c r="HW84" t="s" s="154">
        <f>IF(HW11="","",IF(HW11="Tarifa 1","No aplica",$AI$84))</f>
      </c>
      <c r="HX84" t="s" s="154">
        <f>IF(HX11="","",IF(HX11="Tarifa 1","No aplica",$AI$84))</f>
      </c>
      <c r="HY84" t="s" s="154">
        <f>IF(HY11="","",IF(HY11="Tarifa 1","No aplica",$AI$84))</f>
      </c>
      <c r="HZ84" t="s" s="154">
        <f>IF(HZ11="","",IF(HZ11="Tarifa 1","No aplica",$AI$84))</f>
      </c>
      <c r="IA84" t="s" s="154">
        <f>IF(IA11="","",IF(IA11="Tarifa 1","No aplica",$AI$84))</f>
      </c>
      <c r="IB84" t="s" s="154">
        <f>IF(IB11="","",IF(IB11="Tarifa 1","No aplica",$AI$84))</f>
      </c>
      <c r="IC84" t="s" s="154">
        <f>IF(IC11="","",IF(IC11="Tarifa 1","No aplica",$AI$84))</f>
      </c>
      <c r="ID84" t="s" s="154">
        <f>IF(ID11="","",IF(ID11="Tarifa 1","No aplica",$AI$84))</f>
      </c>
      <c r="IE84" t="s" s="154">
        <f>IF(IE11="","",IF(IE11="Tarifa 1","No aplica",$AI$84))</f>
      </c>
      <c r="IF84" t="s" s="154">
        <f>IF(IF11="","",IF(IF11="Tarifa 1","No aplica",$AI$84))</f>
      </c>
      <c r="IG84" t="s" s="154">
        <f>IF(IG11="","",IF(IG11="Tarifa 1","No aplica",$AI$84))</f>
      </c>
      <c r="IH84" t="s" s="154">
        <f>IF(IH11="","",IF(IH11="Tarifa 1","No aplica",$AI$84))</f>
      </c>
      <c r="II84" t="s" s="154">
        <f>IF(II11="","",IF(II11="Tarifa 1","No aplica",$AI$84))</f>
      </c>
      <c r="IJ84" t="s" s="154">
        <f>IF(IJ11="","",IF(IJ11="Tarifa 1","No aplica",$AI$84))</f>
      </c>
      <c r="IK84" t="s" s="154">
        <f>IF(IK11="","",IF(IK11="Tarifa 1","No aplica",$AI$84))</f>
      </c>
      <c r="IL84" t="s" s="154">
        <f>IF(IL11="","",IF(IL11="Tarifa 1","No aplica",$AI$84))</f>
      </c>
      <c r="IM84" t="s" s="154">
        <f>IF(IM11="","",IF(IM11="Tarifa 1","No aplica",$AI$84))</f>
      </c>
      <c r="IN84" t="s" s="154">
        <f>IF(IN11="","",IF(IN11="Tarifa 1","No aplica",$AI$84))</f>
      </c>
      <c r="IO84" t="s" s="154">
        <f>IF(IO11="","",IF(IO11="Tarifa 1","No aplica",$AI$84))</f>
      </c>
      <c r="IP84" t="s" s="154">
        <f>IF(IP11="","",IF(IP11="Tarifa 1","No aplica",$AI$84))</f>
      </c>
      <c r="IQ84" t="s" s="154">
        <f>IF(IQ11="","",IF(IQ11="Tarifa 1","No aplica",$AI$84))</f>
      </c>
      <c r="IR84" t="s" s="154">
        <f>IF(IR11="","",IF(IR11="Tarifa 1","No aplica",$AI$84))</f>
      </c>
      <c r="IS84" t="s" s="154">
        <f>IF(IS11="","",IF(IS11="Tarifa 1","No aplica",$AI$84))</f>
      </c>
      <c r="IT84" t="s" s="154">
        <f>IF(IT11="","",IF(IT11="Tarifa 1","No aplica",$AI$84))</f>
      </c>
      <c r="IU84" t="s" s="186">
        <f>IF(IU11="","",IF(IU11="Tarifa 1","No aplica",$AI$84))</f>
      </c>
    </row>
    <row r="85" s="141" customFormat="1" ht="15.2" customHeight="1">
      <c r="B85" t="s" s="153">
        <f>IF(INDEX(C85:AH85,1,'Tarifas Eléctricas'!$E$38)=0," ",INDEX(C85:AH85,1,'Tarifas Eléctricas'!$E$38))</f>
        <v>570</v>
      </c>
      <c r="C85" s="157"/>
      <c r="D85" s="157"/>
      <c r="E85" s="157"/>
      <c r="F85" s="157"/>
      <c r="G85" s="157"/>
      <c r="H85" s="157"/>
      <c r="I85" t="s" s="154">
        <v>1595</v>
      </c>
      <c r="J85" s="157"/>
      <c r="K85" s="157"/>
      <c r="L85" s="157"/>
      <c r="M85" s="157"/>
      <c r="N85" s="157"/>
      <c r="O85" t="s" s="154">
        <v>1596</v>
      </c>
      <c r="P85" t="s" s="154">
        <v>1597</v>
      </c>
      <c r="Q85" t="s" s="154">
        <v>1598</v>
      </c>
      <c r="R85" t="s" s="154">
        <v>1599</v>
      </c>
      <c r="S85" s="157"/>
      <c r="T85" s="157"/>
      <c r="U85" s="157"/>
      <c r="V85" t="s" s="154">
        <v>1600</v>
      </c>
      <c r="W85" t="s" s="154">
        <v>1601</v>
      </c>
      <c r="X85" s="157"/>
      <c r="Y85" s="157"/>
      <c r="Z85" s="157"/>
      <c r="AA85" s="157"/>
      <c r="AB85" s="157"/>
      <c r="AC85" s="157"/>
      <c r="AD85" s="157"/>
      <c r="AE85" s="157"/>
      <c r="AF85" t="s" s="154">
        <v>1602</v>
      </c>
      <c r="AG85" t="s" s="154">
        <v>1603</v>
      </c>
      <c r="AH85" s="157"/>
      <c r="AI85" t="s" s="184">
        <v>952</v>
      </c>
      <c r="AJ85" t="s" s="185">
        <f>AJ50</f>
        <v>1183</v>
      </c>
      <c r="AK85" t="s" s="154">
        <f>IF(AK12="","",IF(AK12="Tarifa 1","No aplica",$AI$85))</f>
        <v>952</v>
      </c>
      <c r="AL85" t="s" s="154">
        <f>IF(AL12="","",IF(AL12="Tarifa 1","No aplica",$AI$85))</f>
        <v>952</v>
      </c>
      <c r="AM85" t="s" s="154">
        <f>IF(AM12="","",IF(AM12="Tarifa 1","No aplica",$AI$85))</f>
        <v>952</v>
      </c>
      <c r="AN85" t="s" s="154">
        <f>IF(AN12="","",IF(AN12="Tarifa 1","No aplica",$AI$85))</f>
        <v>952</v>
      </c>
      <c r="AO85" t="s" s="154">
        <f>IF(AO12="","",IF(AO12="Tarifa 1","No aplica",$AI$85))</f>
        <v>952</v>
      </c>
      <c r="AP85" t="s" s="154">
        <f>IF(AP12="","",IF(AP12="Tarifa 1","No aplica",$AI$85))</f>
        <v>952</v>
      </c>
      <c r="AQ85" t="s" s="154">
        <f>IF(AQ12="","",IF(AQ12="Tarifa 1","No aplica",$AI$85))</f>
        <v>952</v>
      </c>
      <c r="AR85" t="s" s="154">
        <f>IF(AR12="","",IF(AR12="Tarifa 1","No aplica",$AI$85))</f>
        <v>952</v>
      </c>
      <c r="AS85" t="s" s="154">
        <f>IF(AS12="","",IF(AS12="Tarifa 1","No aplica",$AI$85))</f>
        <v>952</v>
      </c>
      <c r="AT85" t="s" s="154">
        <f>IF(AT12="","",IF(AT12="Tarifa 1","No aplica",$AI$85))</f>
        <v>952</v>
      </c>
      <c r="AU85" t="s" s="154">
        <f>IF(AU12="","",IF(AU12="Tarifa 1","No aplica",$AI$85))</f>
        <v>952</v>
      </c>
      <c r="AV85" t="s" s="154">
        <f>IF(AV12="","",IF(AV12="Tarifa 1","No aplica",$AI$85))</f>
        <v>952</v>
      </c>
      <c r="AW85" t="s" s="154">
        <f>IF(AW12="","",IF(AW12="Tarifa 1","No aplica",$AI$85))</f>
        <v>952</v>
      </c>
      <c r="AX85" t="s" s="154">
        <f>IF(AX12="","",IF(AX12="Tarifa 1","No aplica",$AI$85))</f>
        <v>952</v>
      </c>
      <c r="AY85" t="s" s="154">
        <f>IF(AY12="","",IF(AY12="Tarifa 1","No aplica",$AI$85))</f>
        <v>952</v>
      </c>
      <c r="AZ85" t="s" s="154">
        <f>IF(AZ12="","",IF(AZ12="Tarifa 1","No aplica",$AI$85))</f>
        <v>952</v>
      </c>
      <c r="BA85" t="s" s="154">
        <f>IF(BA12="","",IF(BA12="Tarifa 1","No aplica",$AI$85))</f>
        <v>952</v>
      </c>
      <c r="BB85" t="s" s="154">
        <f>IF(BB12="","",IF(BB12="Tarifa 1","No aplica",$AI$85))</f>
        <v>952</v>
      </c>
      <c r="BC85" t="s" s="154">
        <f>IF(BC12="","",IF(BC12="Tarifa 1","No aplica",$AI$85))</f>
        <v>952</v>
      </c>
      <c r="BD85" t="s" s="154">
        <f>IF(BD12="","",IF(BD12="Tarifa 1","No aplica",$AI$85))</f>
        <v>952</v>
      </c>
      <c r="BE85" t="s" s="154">
        <f>IF(BE12="","",IF(BE12="Tarifa 1","No aplica",$AI$85))</f>
        <v>952</v>
      </c>
      <c r="BF85" t="s" s="154">
        <f>IF(BF12="","",IF(BF12="Tarifa 1","No aplica",$AI$85))</f>
        <v>952</v>
      </c>
      <c r="BG85" t="s" s="154">
        <f>IF(BG12="","",IF(BG12="Tarifa 1","No aplica",$AI$85))</f>
        <v>952</v>
      </c>
      <c r="BH85" t="s" s="154">
        <f>IF(BH12="","",IF(BH12="Tarifa 1","No aplica",$AI$85))</f>
        <v>952</v>
      </c>
      <c r="BI85" t="s" s="154">
        <f>IF(BI12="","",IF(BI12="Tarifa 1","No aplica",$AI$85))</f>
        <v>952</v>
      </c>
      <c r="BJ85" t="s" s="154">
        <f>IF(BJ12="","",IF(BJ12="Tarifa 1","No aplica",$AI$85))</f>
        <v>952</v>
      </c>
      <c r="BK85" t="s" s="154">
        <f>IF(BK12="","",IF(BK12="Tarifa 1","No aplica",$AI$85))</f>
        <v>952</v>
      </c>
      <c r="BL85" t="s" s="154">
        <f>IF(BL12="","",IF(BL12="Tarifa 1","No aplica",$AI$85))</f>
        <v>952</v>
      </c>
      <c r="BM85" t="s" s="154">
        <f>IF(BM12="","",IF(BM12="Tarifa 1","No aplica",$AI$85))</f>
        <v>952</v>
      </c>
      <c r="BN85" t="s" s="154">
        <f>IF(BN12="","",IF(BN12="Tarifa 1","No aplica",$AI$85))</f>
        <v>952</v>
      </c>
      <c r="BO85" t="s" s="154">
        <f>IF(BO12="","",IF(BO12="Tarifa 1","No aplica",$AI$85))</f>
        <v>952</v>
      </c>
      <c r="BP85" t="s" s="154">
        <f>IF(BP12="","",IF(BP12="Tarifa 1","No aplica",$AI$85))</f>
        <v>952</v>
      </c>
      <c r="BQ85" t="s" s="154">
        <f>IF(BQ12="","",IF(BQ12="Tarifa 1","No aplica",$AI$85))</f>
        <v>952</v>
      </c>
      <c r="BR85" t="s" s="154">
        <f>IF(BR12="","",IF(BR12="Tarifa 1","No aplica",$AI$85))</f>
        <v>952</v>
      </c>
      <c r="BS85" t="s" s="154">
        <f>IF(BS12="","",IF(BS12="Tarifa 1","No aplica",$AI$85))</f>
        <v>952</v>
      </c>
      <c r="BT85" t="s" s="154">
        <f>IF(BT12="","",IF(BT12="Tarifa 1","No aplica",$AI$85))</f>
        <v>952</v>
      </c>
      <c r="BU85" t="s" s="154">
        <f>IF(BU12="","",IF(BU12="Tarifa 1","No aplica",$AI$85))</f>
        <v>952</v>
      </c>
      <c r="BV85" t="s" s="154">
        <f>IF(BV12="","",IF(BV12="Tarifa 1","No aplica",$AI$85))</f>
        <v>952</v>
      </c>
      <c r="BW85" t="s" s="154">
        <f>IF(BW12="","",IF(BW12="Tarifa 1","No aplica",$AI$85))</f>
        <v>952</v>
      </c>
      <c r="BX85" t="s" s="154">
        <f>IF(BX12="","",IF(BX12="Tarifa 1","No aplica",$AI$85))</f>
        <v>952</v>
      </c>
      <c r="BY85" t="s" s="154">
        <f>IF(BY12="","",IF(BY12="Tarifa 1","No aplica",$AI$85))</f>
        <v>952</v>
      </c>
      <c r="BZ85" t="s" s="154">
        <f>IF(BZ12="","",IF(BZ12="Tarifa 1","No aplica",$AI$85))</f>
        <v>952</v>
      </c>
      <c r="CA85" t="s" s="154">
        <f>IF(CA12="","",IF(CA12="Tarifa 1","No aplica",$AI$85))</f>
        <v>952</v>
      </c>
      <c r="CB85" t="s" s="154">
        <f>IF(CB12="","",IF(CB12="Tarifa 1","No aplica",$AI$85))</f>
        <v>952</v>
      </c>
      <c r="CC85" t="s" s="154">
        <f>IF(CC12="","",IF(CC12="Tarifa 1","No aplica",$AI$85))</f>
        <v>952</v>
      </c>
      <c r="CD85" t="s" s="154">
        <f>IF(CD12="","",IF(CD12="Tarifa 1","No aplica",$AI$85))</f>
        <v>952</v>
      </c>
      <c r="CE85" t="s" s="154">
        <f>IF(CE12="","",IF(CE12="Tarifa 1","No aplica",$AI$85))</f>
      </c>
      <c r="CF85" t="s" s="154">
        <f>IF(CF12="","",IF(CF12="Tarifa 1","No aplica",$AI$85))</f>
      </c>
      <c r="CG85" t="s" s="154">
        <f>IF(CG12="","",IF(CG12="Tarifa 1","No aplica",$AI$85))</f>
      </c>
      <c r="CH85" t="s" s="154">
        <f>IF(CH12="","",IF(CH12="Tarifa 1","No aplica",$AI$85))</f>
      </c>
      <c r="CI85" t="s" s="154">
        <f>IF(CI12="","",IF(CI12="Tarifa 1","No aplica",$AI$85))</f>
      </c>
      <c r="CJ85" t="s" s="154">
        <f>IF(CJ12="","",IF(CJ12="Tarifa 1","No aplica",$AI$85))</f>
      </c>
      <c r="CK85" t="s" s="154">
        <f>IF(CK12="","",IF(CK12="Tarifa 1","No aplica",$AI$85))</f>
      </c>
      <c r="CL85" t="s" s="154">
        <f>IF(CL12="","",IF(CL12="Tarifa 1","No aplica",$AI$85))</f>
      </c>
      <c r="CM85" t="s" s="154">
        <f>IF(CM12="","",IF(CM12="Tarifa 1","No aplica",$AI$85))</f>
      </c>
      <c r="CN85" t="s" s="154">
        <f>IF(CN12="","",IF(CN12="Tarifa 1","No aplica",$AI$85))</f>
      </c>
      <c r="CO85" t="s" s="154">
        <f>IF(CO12="","",IF(CO12="Tarifa 1","No aplica",$AI$85))</f>
      </c>
      <c r="CP85" t="s" s="154">
        <f>IF(CP12="","",IF(CP12="Tarifa 1","No aplica",$AI$85))</f>
      </c>
      <c r="CQ85" t="s" s="154">
        <f>IF(CQ12="","",IF(CQ12="Tarifa 1","No aplica",$AI$85))</f>
      </c>
      <c r="CR85" t="s" s="154">
        <f>IF(CR12="","",IF(CR12="Tarifa 1","No aplica",$AI$85))</f>
      </c>
      <c r="CS85" t="s" s="154">
        <f>IF(CS12="","",IF(CS12="Tarifa 1","No aplica",$AI$85))</f>
      </c>
      <c r="CT85" t="s" s="154">
        <f>IF(CT12="","",IF(CT12="Tarifa 1","No aplica",$AI$85))</f>
      </c>
      <c r="CU85" t="s" s="154">
        <f>IF(CU12="","",IF(CU12="Tarifa 1","No aplica",$AI$85))</f>
      </c>
      <c r="CV85" t="s" s="154">
        <f>IF(CV12="","",IF(CV12="Tarifa 1","No aplica",$AI$85))</f>
      </c>
      <c r="CW85" t="s" s="154">
        <f>IF(CW12="","",IF(CW12="Tarifa 1","No aplica",$AI$85))</f>
      </c>
      <c r="CX85" t="s" s="154">
        <f>IF(CX12="","",IF(CX12="Tarifa 1","No aplica",$AI$85))</f>
      </c>
      <c r="CY85" t="s" s="154">
        <f>IF(CY12="","",IF(CY12="Tarifa 1","No aplica",$AI$85))</f>
      </c>
      <c r="CZ85" t="s" s="154">
        <f>IF(CZ12="","",IF(CZ12="Tarifa 1","No aplica",$AI$85))</f>
      </c>
      <c r="DA85" t="s" s="154">
        <f>IF(DA12="","",IF(DA12="Tarifa 1","No aplica",$AI$85))</f>
      </c>
      <c r="DB85" t="s" s="154">
        <f>IF(DB12="","",IF(DB12="Tarifa 1","No aplica",$AI$85))</f>
      </c>
      <c r="DC85" t="s" s="154">
        <f>IF(DC12="","",IF(DC12="Tarifa 1","No aplica",$AI$85))</f>
      </c>
      <c r="DD85" t="s" s="154">
        <f>IF(DD12="","",IF(DD12="Tarifa 1","No aplica",$AI$85))</f>
      </c>
      <c r="DE85" t="s" s="154">
        <f>IF(DE12="","",IF(DE12="Tarifa 1","No aplica",$AI$85))</f>
      </c>
      <c r="DF85" t="s" s="154">
        <f>IF(DF12="","",IF(DF12="Tarifa 1","No aplica",$AI$85))</f>
      </c>
      <c r="DG85" t="s" s="154">
        <f>IF(DG12="","",IF(DG12="Tarifa 1","No aplica",$AI$85))</f>
      </c>
      <c r="DH85" t="s" s="154">
        <f>IF(DH12="","",IF(DH12="Tarifa 1","No aplica",$AI$85))</f>
      </c>
      <c r="DI85" t="s" s="154">
        <f>IF(DI12="","",IF(DI12="Tarifa 1","No aplica",$AI$85))</f>
      </c>
      <c r="DJ85" t="s" s="154">
        <f>IF(DJ12="","",IF(DJ12="Tarifa 1","No aplica",$AI$85))</f>
      </c>
      <c r="DK85" t="s" s="154">
        <f>IF(DK12="","",IF(DK12="Tarifa 1","No aplica",$AI$85))</f>
      </c>
      <c r="DL85" t="s" s="154">
        <f>IF(DL12="","",IF(DL12="Tarifa 1","No aplica",$AI$85))</f>
      </c>
      <c r="DM85" t="s" s="154">
        <f>IF(DM12="","",IF(DM12="Tarifa 1","No aplica",$AI$85))</f>
      </c>
      <c r="DN85" t="s" s="154">
        <f>IF(DN12="","",IF(DN12="Tarifa 1","No aplica",$AI$85))</f>
      </c>
      <c r="DO85" t="s" s="154">
        <f>IF(DO12="","",IF(DO12="Tarifa 1","No aplica",$AI$85))</f>
      </c>
      <c r="DP85" t="s" s="154">
        <f>IF(DP12="","",IF(DP12="Tarifa 1","No aplica",$AI$85))</f>
      </c>
      <c r="DQ85" t="s" s="154">
        <f>IF(DQ12="","",IF(DQ12="Tarifa 1","No aplica",$AI$85))</f>
      </c>
      <c r="DR85" t="s" s="154">
        <f>IF(DR12="","",IF(DR12="Tarifa 1","No aplica",$AI$85))</f>
      </c>
      <c r="DS85" t="s" s="154">
        <f>IF(DS12="","",IF(DS12="Tarifa 1","No aplica",$AI$85))</f>
      </c>
      <c r="DT85" t="s" s="154">
        <f>IF(DT12="","",IF(DT12="Tarifa 1","No aplica",$AI$85))</f>
      </c>
      <c r="DU85" t="s" s="154">
        <f>IF(DU12="","",IF(DU12="Tarifa 1","No aplica",$AI$85))</f>
      </c>
      <c r="DV85" t="s" s="154">
        <f>IF(DV12="","",IF(DV12="Tarifa 1","No aplica",$AI$85))</f>
      </c>
      <c r="DW85" t="s" s="154">
        <f>IF(DW12="","",IF(DW12="Tarifa 1","No aplica",$AI$85))</f>
      </c>
      <c r="DX85" t="s" s="154">
        <f>IF(DX12="","",IF(DX12="Tarifa 1","No aplica",$AI$85))</f>
      </c>
      <c r="DY85" t="s" s="154">
        <f>IF(DY12="","",IF(DY12="Tarifa 1","No aplica",$AI$85))</f>
      </c>
      <c r="DZ85" t="s" s="154">
        <f>IF(DZ12="","",IF(DZ12="Tarifa 1","No aplica",$AI$85))</f>
      </c>
      <c r="EA85" t="s" s="154">
        <f>IF(EA12="","",IF(EA12="Tarifa 1","No aplica",$AI$85))</f>
      </c>
      <c r="EB85" t="s" s="154">
        <f>IF(EB12="","",IF(EB12="Tarifa 1","No aplica",$AI$85))</f>
      </c>
      <c r="EC85" t="s" s="154">
        <f>IF(EC12="","",IF(EC12="Tarifa 1","No aplica",$AI$85))</f>
      </c>
      <c r="ED85" t="s" s="154">
        <f>IF(ED12="","",IF(ED12="Tarifa 1","No aplica",$AI$85))</f>
      </c>
      <c r="EE85" t="s" s="154">
        <f>IF(EE12="","",IF(EE12="Tarifa 1","No aplica",$AI$85))</f>
      </c>
      <c r="EF85" t="s" s="154">
        <f>IF(EF12="","",IF(EF12="Tarifa 1","No aplica",$AI$85))</f>
      </c>
      <c r="EG85" t="s" s="154">
        <f>IF(EG12="","",IF(EG12="Tarifa 1","No aplica",$AI$85))</f>
      </c>
      <c r="EH85" t="s" s="154">
        <f>IF(EH12="","",IF(EH12="Tarifa 1","No aplica",$AI$85))</f>
      </c>
      <c r="EI85" t="s" s="154">
        <f>IF(EI12="","",IF(EI12="Tarifa 1","No aplica",$AI$85))</f>
      </c>
      <c r="EJ85" t="s" s="154">
        <f>IF(EJ12="","",IF(EJ12="Tarifa 1","No aplica",$AI$85))</f>
      </c>
      <c r="EK85" t="s" s="154">
        <f>IF(EK12="","",IF(EK12="Tarifa 1","No aplica",$AI$85))</f>
      </c>
      <c r="EL85" t="s" s="154">
        <f>IF(EL12="","",IF(EL12="Tarifa 1","No aplica",$AI$85))</f>
      </c>
      <c r="EM85" t="s" s="154">
        <f>IF(EM12="","",IF(EM12="Tarifa 1","No aplica",$AI$85))</f>
      </c>
      <c r="EN85" t="s" s="154">
        <f>IF(EN12="","",IF(EN12="Tarifa 1","No aplica",$AI$85))</f>
      </c>
      <c r="EO85" t="s" s="154">
        <f>IF(EO12="","",IF(EO12="Tarifa 1","No aplica",$AI$85))</f>
      </c>
      <c r="EP85" t="s" s="154">
        <f>IF(EP12="","",IF(EP12="Tarifa 1","No aplica",$AI$85))</f>
      </c>
      <c r="EQ85" t="s" s="154">
        <f>IF(EQ12="","",IF(EQ12="Tarifa 1","No aplica",$AI$85))</f>
      </c>
      <c r="ER85" t="s" s="154">
        <f>IF(ER12="","",IF(ER12="Tarifa 1","No aplica",$AI$85))</f>
      </c>
      <c r="ES85" t="s" s="154">
        <f>IF(ES12="","",IF(ES12="Tarifa 1","No aplica",$AI$85))</f>
      </c>
      <c r="ET85" t="s" s="154">
        <f>IF(ET12="","",IF(ET12="Tarifa 1","No aplica",$AI$85))</f>
      </c>
      <c r="EU85" t="s" s="154">
        <f>IF(EU12="","",IF(EU12="Tarifa 1","No aplica",$AI$85))</f>
      </c>
      <c r="EV85" t="s" s="154">
        <f>IF(EV12="","",IF(EV12="Tarifa 1","No aplica",$AI$85))</f>
      </c>
      <c r="EW85" t="s" s="154">
        <f>IF(EW12="","",IF(EW12="Tarifa 1","No aplica",$AI$85))</f>
      </c>
      <c r="EX85" t="s" s="154">
        <f>IF(EX12="","",IF(EX12="Tarifa 1","No aplica",$AI$85))</f>
      </c>
      <c r="EY85" t="s" s="154">
        <f>IF(EY12="","",IF(EY12="Tarifa 1","No aplica",$AI$85))</f>
      </c>
      <c r="EZ85" t="s" s="154">
        <f>IF(EZ12="","",IF(EZ12="Tarifa 1","No aplica",$AI$85))</f>
      </c>
      <c r="FA85" t="s" s="154">
        <f>IF(FA12="","",IF(FA12="Tarifa 1","No aplica",$AI$85))</f>
      </c>
      <c r="FB85" t="s" s="154">
        <f>IF(FB12="","",IF(FB12="Tarifa 1","No aplica",$AI$85))</f>
      </c>
      <c r="FC85" t="s" s="154">
        <f>IF(FC12="","",IF(FC12="Tarifa 1","No aplica",$AI$85))</f>
      </c>
      <c r="FD85" t="s" s="154">
        <f>IF(FD12="","",IF(FD12="Tarifa 1","No aplica",$AI$85))</f>
      </c>
      <c r="FE85" t="s" s="154">
        <f>IF(FE12="","",IF(FE12="Tarifa 1","No aplica",$AI$85))</f>
      </c>
      <c r="FF85" t="s" s="154">
        <f>IF(FF12="","",IF(FF12="Tarifa 1","No aplica",$AI$85))</f>
      </c>
      <c r="FG85" t="s" s="154">
        <f>IF(FG12="","",IF(FG12="Tarifa 1","No aplica",$AI$85))</f>
      </c>
      <c r="FH85" t="s" s="154">
        <f>IF(FH12="","",IF(FH12="Tarifa 1","No aplica",$AI$85))</f>
      </c>
      <c r="FI85" t="s" s="154">
        <f>IF(FI12="","",IF(FI12="Tarifa 1","No aplica",$AI$85))</f>
      </c>
      <c r="FJ85" t="s" s="154">
        <f>IF(FJ12="","",IF(FJ12="Tarifa 1","No aplica",$AI$85))</f>
      </c>
      <c r="FK85" t="s" s="154">
        <f>IF(FK12="","",IF(FK12="Tarifa 1","No aplica",$AI$85))</f>
      </c>
      <c r="FL85" t="s" s="154">
        <f>IF(FL12="","",IF(FL12="Tarifa 1","No aplica",$AI$85))</f>
      </c>
      <c r="FM85" t="s" s="154">
        <f>IF(FM12="","",IF(FM12="Tarifa 1","No aplica",$AI$85))</f>
      </c>
      <c r="FN85" t="s" s="154">
        <f>IF(FN12="","",IF(FN12="Tarifa 1","No aplica",$AI$85))</f>
      </c>
      <c r="FO85" t="s" s="154">
        <f>IF(FO12="","",IF(FO12="Tarifa 1","No aplica",$AI$85))</f>
      </c>
      <c r="FP85" t="s" s="154">
        <f>IF(FP12="","",IF(FP12="Tarifa 1","No aplica",$AI$85))</f>
      </c>
      <c r="FQ85" t="s" s="154">
        <f>IF(FQ12="","",IF(FQ12="Tarifa 1","No aplica",$AI$85))</f>
      </c>
      <c r="FR85" t="s" s="154">
        <f>IF(FR12="","",IF(FR12="Tarifa 1","No aplica",$AI$85))</f>
      </c>
      <c r="FS85" t="s" s="154">
        <f>IF(FS12="","",IF(FS12="Tarifa 1","No aplica",$AI$85))</f>
      </c>
      <c r="FT85" t="s" s="154">
        <f>IF(FT12="","",IF(FT12="Tarifa 1","No aplica",$AI$85))</f>
      </c>
      <c r="FU85" t="s" s="154">
        <f>IF(FU12="","",IF(FU12="Tarifa 1","No aplica",$AI$85))</f>
      </c>
      <c r="FV85" t="s" s="154">
        <f>IF(FV12="","",IF(FV12="Tarifa 1","No aplica",$AI$85))</f>
      </c>
      <c r="FW85" t="s" s="154">
        <f>IF(FW12="","",IF(FW12="Tarifa 1","No aplica",$AI$85))</f>
      </c>
      <c r="FX85" t="s" s="154">
        <f>IF(FX12="","",IF(FX12="Tarifa 1","No aplica",$AI$85))</f>
      </c>
      <c r="FY85" t="s" s="154">
        <f>IF(FY12="","",IF(FY12="Tarifa 1","No aplica",$AI$85))</f>
      </c>
      <c r="FZ85" t="s" s="154">
        <f>IF(FZ12="","",IF(FZ12="Tarifa 1","No aplica",$AI$85))</f>
      </c>
      <c r="GA85" t="s" s="154">
        <f>IF(GA12="","",IF(GA12="Tarifa 1","No aplica",$AI$85))</f>
      </c>
      <c r="GB85" t="s" s="154">
        <f>IF(GB12="","",IF(GB12="Tarifa 1","No aplica",$AI$85))</f>
      </c>
      <c r="GC85" t="s" s="154">
        <f>IF(GC12="","",IF(GC12="Tarifa 1","No aplica",$AI$85))</f>
      </c>
      <c r="GD85" t="s" s="154">
        <f>IF(GD12="","",IF(GD12="Tarifa 1","No aplica",$AI$85))</f>
      </c>
      <c r="GE85" t="s" s="154">
        <f>IF(GE12="","",IF(GE12="Tarifa 1","No aplica",$AI$85))</f>
      </c>
      <c r="GF85" t="s" s="154">
        <f>IF(GF12="","",IF(GF12="Tarifa 1","No aplica",$AI$85))</f>
      </c>
      <c r="GG85" t="s" s="154">
        <f>IF(GG12="","",IF(GG12="Tarifa 1","No aplica",$AI$85))</f>
      </c>
      <c r="GH85" t="s" s="154">
        <f>IF(GH12="","",IF(GH12="Tarifa 1","No aplica",$AI$85))</f>
      </c>
      <c r="GI85" t="s" s="154">
        <f>IF(GI12="","",IF(GI12="Tarifa 1","No aplica",$AI$85))</f>
      </c>
      <c r="GJ85" t="s" s="154">
        <f>IF(GJ12="","",IF(GJ12="Tarifa 1","No aplica",$AI$85))</f>
      </c>
      <c r="GK85" t="s" s="154">
        <f>IF(GK12="","",IF(GK12="Tarifa 1","No aplica",$AI$85))</f>
      </c>
      <c r="GL85" t="s" s="154">
        <f>IF(GL12="","",IF(GL12="Tarifa 1","No aplica",$AI$85))</f>
      </c>
      <c r="GM85" t="s" s="154">
        <f>IF(GM12="","",IF(GM12="Tarifa 1","No aplica",$AI$85))</f>
      </c>
      <c r="GN85" t="s" s="154">
        <f>IF(GN12="","",IF(GN12="Tarifa 1","No aplica",$AI$85))</f>
      </c>
      <c r="GO85" t="s" s="154">
        <f>IF(GO12="","",IF(GO12="Tarifa 1","No aplica",$AI$85))</f>
      </c>
      <c r="GP85" t="s" s="154">
        <f>IF(GP12="","",IF(GP12="Tarifa 1","No aplica",$AI$85))</f>
      </c>
      <c r="GQ85" t="s" s="154">
        <f>IF(GQ12="","",IF(GQ12="Tarifa 1","No aplica",$AI$85))</f>
      </c>
      <c r="GR85" t="s" s="154">
        <f>IF(GR12="","",IF(GR12="Tarifa 1","No aplica",$AI$85))</f>
      </c>
      <c r="GS85" t="s" s="154">
        <f>IF(GS12="","",IF(GS12="Tarifa 1","No aplica",$AI$85))</f>
      </c>
      <c r="GT85" t="s" s="154">
        <f>IF(GT12="","",IF(GT12="Tarifa 1","No aplica",$AI$85))</f>
      </c>
      <c r="GU85" t="s" s="154">
        <f>IF(GU12="","",IF(GU12="Tarifa 1","No aplica",$AI$85))</f>
      </c>
      <c r="GV85" t="s" s="154">
        <f>IF(GV12="","",IF(GV12="Tarifa 1","No aplica",$AI$85))</f>
      </c>
      <c r="GW85" t="s" s="154">
        <f>IF(GW12="","",IF(GW12="Tarifa 1","No aplica",$AI$85))</f>
      </c>
      <c r="GX85" t="s" s="154">
        <f>IF(GX12="","",IF(GX12="Tarifa 1","No aplica",$AI$85))</f>
      </c>
      <c r="GY85" t="s" s="154">
        <f>IF(GY12="","",IF(GY12="Tarifa 1","No aplica",$AI$85))</f>
      </c>
      <c r="GZ85" t="s" s="154">
        <f>IF(GZ12="","",IF(GZ12="Tarifa 1","No aplica",$AI$85))</f>
      </c>
      <c r="HA85" t="s" s="154">
        <f>IF(HA12="","",IF(HA12="Tarifa 1","No aplica",$AI$85))</f>
      </c>
      <c r="HB85" t="s" s="154">
        <f>IF(HB12="","",IF(HB12="Tarifa 1","No aplica",$AI$85))</f>
      </c>
      <c r="HC85" t="s" s="154">
        <f>IF(HC12="","",IF(HC12="Tarifa 1","No aplica",$AI$85))</f>
      </c>
      <c r="HD85" t="s" s="154">
        <f>IF(HD12="","",IF(HD12="Tarifa 1","No aplica",$AI$85))</f>
      </c>
      <c r="HE85" t="s" s="154">
        <f>IF(HE12="","",IF(HE12="Tarifa 1","No aplica",$AI$85))</f>
      </c>
      <c r="HF85" t="s" s="154">
        <f>IF(HF12="","",IF(HF12="Tarifa 1","No aplica",$AI$85))</f>
      </c>
      <c r="HG85" t="s" s="154">
        <f>IF(HG12="","",IF(HG12="Tarifa 1","No aplica",$AI$85))</f>
      </c>
      <c r="HH85" t="s" s="154">
        <f>IF(HH12="","",IF(HH12="Tarifa 1","No aplica",$AI$85))</f>
      </c>
      <c r="HI85" t="s" s="154">
        <f>IF(HI12="","",IF(HI12="Tarifa 1","No aplica",$AI$85))</f>
      </c>
      <c r="HJ85" t="s" s="154">
        <f>IF(HJ12="","",IF(HJ12="Tarifa 1","No aplica",$AI$85))</f>
      </c>
      <c r="HK85" t="s" s="154">
        <f>IF(HK12="","",IF(HK12="Tarifa 1","No aplica",$AI$85))</f>
      </c>
      <c r="HL85" t="s" s="154">
        <f>IF(HL12="","",IF(HL12="Tarifa 1","No aplica",$AI$85))</f>
      </c>
      <c r="HM85" t="s" s="154">
        <f>IF(HM12="","",IF(HM12="Tarifa 1","No aplica",$AI$85))</f>
      </c>
      <c r="HN85" t="s" s="154">
        <f>IF(HN12="","",IF(HN12="Tarifa 1","No aplica",$AI$85))</f>
      </c>
      <c r="HO85" t="s" s="154">
        <f>IF(HO12="","",IF(HO12="Tarifa 1","No aplica",$AI$85))</f>
      </c>
      <c r="HP85" t="s" s="154">
        <f>IF(HP12="","",IF(HP12="Tarifa 1","No aplica",$AI$85))</f>
      </c>
      <c r="HQ85" t="s" s="154">
        <f>IF(HQ12="","",IF(HQ12="Tarifa 1","No aplica",$AI$85))</f>
      </c>
      <c r="HR85" t="s" s="154">
        <f>IF(HR12="","",IF(HR12="Tarifa 1","No aplica",$AI$85))</f>
      </c>
      <c r="HS85" t="s" s="154">
        <f>IF(HS12="","",IF(HS12="Tarifa 1","No aplica",$AI$85))</f>
      </c>
      <c r="HT85" t="s" s="154">
        <f>IF(HT12="","",IF(HT12="Tarifa 1","No aplica",$AI$85))</f>
      </c>
      <c r="HU85" t="s" s="154">
        <f>IF(HU12="","",IF(HU12="Tarifa 1","No aplica",$AI$85))</f>
      </c>
      <c r="HV85" t="s" s="154">
        <f>IF(HV12="","",IF(HV12="Tarifa 1","No aplica",$AI$85))</f>
      </c>
      <c r="HW85" t="s" s="154">
        <f>IF(HW12="","",IF(HW12="Tarifa 1","No aplica",$AI$85))</f>
      </c>
      <c r="HX85" t="s" s="154">
        <f>IF(HX12="","",IF(HX12="Tarifa 1","No aplica",$AI$85))</f>
      </c>
      <c r="HY85" t="s" s="154">
        <f>IF(HY12="","",IF(HY12="Tarifa 1","No aplica",$AI$85))</f>
      </c>
      <c r="HZ85" t="s" s="154">
        <f>IF(HZ12="","",IF(HZ12="Tarifa 1","No aplica",$AI$85))</f>
      </c>
      <c r="IA85" t="s" s="154">
        <f>IF(IA12="","",IF(IA12="Tarifa 1","No aplica",$AI$85))</f>
      </c>
      <c r="IB85" t="s" s="154">
        <f>IF(IB12="","",IF(IB12="Tarifa 1","No aplica",$AI$85))</f>
      </c>
      <c r="IC85" t="s" s="154">
        <f>IF(IC12="","",IF(IC12="Tarifa 1","No aplica",$AI$85))</f>
      </c>
      <c r="ID85" t="s" s="154">
        <f>IF(ID12="","",IF(ID12="Tarifa 1","No aplica",$AI$85))</f>
      </c>
      <c r="IE85" t="s" s="154">
        <f>IF(IE12="","",IF(IE12="Tarifa 1","No aplica",$AI$85))</f>
      </c>
      <c r="IF85" t="s" s="154">
        <f>IF(IF12="","",IF(IF12="Tarifa 1","No aplica",$AI$85))</f>
      </c>
      <c r="IG85" t="s" s="154">
        <f>IF(IG12="","",IF(IG12="Tarifa 1","No aplica",$AI$85))</f>
      </c>
      <c r="IH85" t="s" s="154">
        <f>IF(IH12="","",IF(IH12="Tarifa 1","No aplica",$AI$85))</f>
      </c>
      <c r="II85" t="s" s="154">
        <f>IF(II12="","",IF(II12="Tarifa 1","No aplica",$AI$85))</f>
      </c>
      <c r="IJ85" t="s" s="154">
        <f>IF(IJ12="","",IF(IJ12="Tarifa 1","No aplica",$AI$85))</f>
      </c>
      <c r="IK85" t="s" s="154">
        <f>IF(IK12="","",IF(IK12="Tarifa 1","No aplica",$AI$85))</f>
      </c>
      <c r="IL85" t="s" s="154">
        <f>IF(IL12="","",IF(IL12="Tarifa 1","No aplica",$AI$85))</f>
      </c>
      <c r="IM85" t="s" s="154">
        <f>IF(IM12="","",IF(IM12="Tarifa 1","No aplica",$AI$85))</f>
      </c>
      <c r="IN85" t="s" s="154">
        <f>IF(IN12="","",IF(IN12="Tarifa 1","No aplica",$AI$85))</f>
      </c>
      <c r="IO85" t="s" s="154">
        <f>IF(IO12="","",IF(IO12="Tarifa 1","No aplica",$AI$85))</f>
      </c>
      <c r="IP85" t="s" s="154">
        <f>IF(IP12="","",IF(IP12="Tarifa 1","No aplica",$AI$85))</f>
      </c>
      <c r="IQ85" t="s" s="154">
        <f>IF(IQ12="","",IF(IQ12="Tarifa 1","No aplica",$AI$85))</f>
      </c>
      <c r="IR85" t="s" s="154">
        <f>IF(IR12="","",IF(IR12="Tarifa 1","No aplica",$AI$85))</f>
      </c>
      <c r="IS85" t="s" s="154">
        <f>IF(IS12="","",IF(IS12="Tarifa 1","No aplica",$AI$85))</f>
      </c>
      <c r="IT85" t="s" s="154">
        <f>IF(IT12="","",IF(IT12="Tarifa 1","No aplica",$AI$85))</f>
      </c>
      <c r="IU85" t="s" s="186">
        <f>IF(IU12="","",IF(IU12="Tarifa 1","No aplica",$AI$85))</f>
      </c>
    </row>
    <row r="86" s="141" customFormat="1" ht="15.2" customHeight="1">
      <c r="B86" t="s" s="153">
        <f>IF(INDEX(C86:AH86,1,'Tarifas Eléctricas'!$E$38)=0," ",INDEX(C86:AH86,1,'Tarifas Eléctricas'!$E$38))</f>
        <v>570</v>
      </c>
      <c r="C86" s="157"/>
      <c r="D86" s="157"/>
      <c r="E86" s="157"/>
      <c r="F86" s="157"/>
      <c r="G86" s="157"/>
      <c r="H86" s="157"/>
      <c r="I86" t="s" s="154">
        <v>1604</v>
      </c>
      <c r="J86" s="157"/>
      <c r="K86" s="157"/>
      <c r="L86" s="157"/>
      <c r="M86" s="157"/>
      <c r="N86" s="157"/>
      <c r="O86" t="s" s="154">
        <v>1605</v>
      </c>
      <c r="P86" t="s" s="154">
        <v>1606</v>
      </c>
      <c r="Q86" t="s" s="154">
        <v>1607</v>
      </c>
      <c r="R86" t="s" s="154">
        <v>1608</v>
      </c>
      <c r="S86" s="157"/>
      <c r="T86" s="157"/>
      <c r="U86" s="157"/>
      <c r="V86" t="s" s="154">
        <v>1609</v>
      </c>
      <c r="W86" t="s" s="154">
        <v>1610</v>
      </c>
      <c r="X86" s="157"/>
      <c r="Y86" s="157"/>
      <c r="Z86" s="157"/>
      <c r="AA86" s="157"/>
      <c r="AB86" s="157"/>
      <c r="AC86" s="157"/>
      <c r="AD86" s="157"/>
      <c r="AE86" s="157"/>
      <c r="AF86" t="s" s="154">
        <v>1611</v>
      </c>
      <c r="AG86" t="s" s="154">
        <v>1612</v>
      </c>
      <c r="AH86" s="157"/>
      <c r="AI86" t="s" s="184">
        <v>1535</v>
      </c>
      <c r="AJ86" t="s" s="185">
        <f>AJ51</f>
        <v>1200</v>
      </c>
      <c r="AK86" t="s" s="154">
        <f t="shared" si="2912" ref="AK86:FI86">IF(AK13="","",IF(AK13="Tarifa 1","No aplica",$AI$86))</f>
        <v>1535</v>
      </c>
      <c r="AL86" t="s" s="154">
        <f>IF(AL13="","",IF(AL13="Tarifa 1","No aplica",$AI$86))</f>
        <v>952</v>
      </c>
      <c r="AM86" t="s" s="154">
        <f>IF(AM13="","",IF(AM13="Tarifa 1","No aplica",$AI$86))</f>
        <v>1535</v>
      </c>
      <c r="AN86" t="s" s="154">
        <f>IF(AN13="","",IF(AN13="Tarifa 1","No aplica",$AI$86))</f>
        <v>1535</v>
      </c>
      <c r="AO86" t="s" s="154">
        <f>IF(AO13="","",IF(AO13="Tarifa 1","No aplica",$AI$86))</f>
        <v>1535</v>
      </c>
      <c r="AP86" t="s" s="154">
        <f>IF(AP13="","",IF(AP13="Tarifa 1","No aplica",$AI$86))</f>
        <v>1535</v>
      </c>
      <c r="AQ86" t="s" s="154">
        <f>IF(AQ13="","",IF(AQ13="Tarifa 1","No aplica",$AI$86))</f>
        <v>1535</v>
      </c>
      <c r="AR86" t="s" s="154">
        <f>IF(AR13="","",IF(AR13="Tarifa 1","No aplica",$AI$86))</f>
        <v>1535</v>
      </c>
      <c r="AS86" t="s" s="154">
        <f>IF(AS13="","",IF(AS13="Tarifa 1","No aplica",$AI$86))</f>
        <v>1535</v>
      </c>
      <c r="AT86" t="s" s="154">
        <f>IF(AT13="","",IF(AT13="Tarifa 1","No aplica",$AI$86))</f>
        <v>952</v>
      </c>
      <c r="AU86" t="s" s="154">
        <f>IF(AU13="","",IF(AU13="Tarifa 1","No aplica",$AI$86))</f>
        <v>1535</v>
      </c>
      <c r="AV86" t="s" s="154">
        <f>IF(AV13="","",IF(AV13="Tarifa 1","No aplica",$AI$86))</f>
        <v>1535</v>
      </c>
      <c r="AW86" t="s" s="154">
        <f>IF(AW13="","",IF(AW13="Tarifa 1","No aplica",$AI$86))</f>
        <v>1535</v>
      </c>
      <c r="AX86" t="s" s="154">
        <f>IF(AX13="","",IF(AX13="Tarifa 1","No aplica",$AI$86))</f>
        <v>1535</v>
      </c>
      <c r="AY86" t="s" s="154">
        <f>IF(AY13="","",IF(AY13="Tarifa 1","No aplica",$AI$86))</f>
        <v>1535</v>
      </c>
      <c r="AZ86" t="s" s="154">
        <v>1515</v>
      </c>
      <c r="BA86" t="s" s="154">
        <f>IF(BA13="","",IF(BA13="Tarifa 1","No aplica",$AI$86))</f>
        <v>1535</v>
      </c>
      <c r="BB86" t="s" s="154">
        <f>IF(BB13="","",IF(BB13="Tarifa 1","No aplica",$AI$86))</f>
        <v>1535</v>
      </c>
      <c r="BC86" t="s" s="154">
        <f>IF(BC13="","",IF(BC13="Tarifa 1","No aplica",$AI$86))</f>
        <v>1535</v>
      </c>
      <c r="BD86" t="s" s="154">
        <f>IF(BD13="","",IF(BD13="Tarifa 1","No aplica",$AI$86))</f>
        <v>1535</v>
      </c>
      <c r="BE86" t="s" s="154">
        <f>IF(BE13="","",IF(BE13="Tarifa 1","No aplica",$AI$86))</f>
        <v>1535</v>
      </c>
      <c r="BF86" t="s" s="154">
        <f>IF(BF13="","",IF(BF13="Tarifa 1","No aplica",$AI$86))</f>
        <v>1535</v>
      </c>
      <c r="BG86" t="s" s="154">
        <f>IF(BG13="","",IF(BG13="Tarifa 1","No aplica",$AI$86))</f>
        <v>1535</v>
      </c>
      <c r="BH86" t="s" s="154">
        <f>IF(BH13="","",IF(BH13="Tarifa 1","No aplica",$AI$86))</f>
        <v>1535</v>
      </c>
      <c r="BI86" t="s" s="154">
        <f>IF(BI13="","",IF(BI13="Tarifa 1","No aplica",$AI$86))</f>
        <v>1535</v>
      </c>
      <c r="BJ86" t="s" s="154">
        <f>IF(BJ13="","",IF(BJ13="Tarifa 1","No aplica",$AI$86))</f>
        <v>1535</v>
      </c>
      <c r="BK86" t="s" s="154">
        <f>IF(BK13="","",IF(BK13="Tarifa 1","No aplica",$AI$86))</f>
        <v>1535</v>
      </c>
      <c r="BL86" t="s" s="154">
        <f>IF(BL13="","",IF(BL13="Tarifa 1","No aplica",$AI$86))</f>
        <v>952</v>
      </c>
      <c r="BM86" t="s" s="154">
        <f>IF(BM13="","",IF(BM13="Tarifa 1","No aplica",$AI$86))</f>
        <v>952</v>
      </c>
      <c r="BN86" t="s" s="154">
        <f>IF(BN13="","",IF(BN13="Tarifa 1","No aplica",$AI$86))</f>
        <v>1535</v>
      </c>
      <c r="BO86" t="s" s="154">
        <f>IF(BO13="","",IF(BO13="Tarifa 1","No aplica",$AI$86))</f>
        <v>1535</v>
      </c>
      <c r="BP86" t="s" s="154">
        <f>IF(BP13="","",IF(BP13="Tarifa 1","No aplica",$AI$86))</f>
        <v>1535</v>
      </c>
      <c r="BQ86" t="s" s="154">
        <f>IF(BQ13="","",IF(BQ13="Tarifa 1","No aplica",$AI$86))</f>
        <v>1535</v>
      </c>
      <c r="BR86" t="s" s="154">
        <f>IF(BR13="","",IF(BR13="Tarifa 1","No aplica",$AI$86))</f>
        <v>1535</v>
      </c>
      <c r="BS86" t="s" s="154">
        <f>IF(BS13="","",IF(BS13="Tarifa 1","No aplica",$AI$86))</f>
        <v>1535</v>
      </c>
      <c r="BT86" t="s" s="154">
        <f>IF(BT13="","",IF(BT13="Tarifa 1","No aplica",$AI$86))</f>
        <v>1535</v>
      </c>
      <c r="BU86" t="s" s="154">
        <f>IF(BU13="","",IF(BU13="Tarifa 1","No aplica",$AI$86))</f>
        <v>952</v>
      </c>
      <c r="BV86" t="s" s="154">
        <f>IF(BV13="","",IF(BV13="Tarifa 1","No aplica",$AI$86))</f>
        <v>1535</v>
      </c>
      <c r="BW86" t="s" s="154">
        <f>IF(BW13="","",IF(BW13="Tarifa 1","No aplica",$AI$86))</f>
        <v>1535</v>
      </c>
      <c r="BX86" t="s" s="154">
        <f>IF(BX13="","",IF(BX13="Tarifa 1","No aplica",$AI$86))</f>
        <v>1535</v>
      </c>
      <c r="BY86" t="s" s="154">
        <f>IF(BY13="","",IF(BY13="Tarifa 1","No aplica",$AI$86))</f>
        <v>1535</v>
      </c>
      <c r="BZ86" t="s" s="154">
        <f>IF(BZ13="","",IF(BZ13="Tarifa 1","No aplica",$AI$86))</f>
        <v>1535</v>
      </c>
      <c r="CA86" t="s" s="154">
        <f>IF(CA13="","",IF(CA13="Tarifa 1","No aplica",$AI$86))</f>
        <v>1535</v>
      </c>
      <c r="CB86" t="s" s="154">
        <f>IF(CB13="","",IF(CB13="Tarifa 1","No aplica",$AI$86))</f>
        <v>1535</v>
      </c>
      <c r="CC86" t="s" s="154">
        <f>IF(CC13="","",IF(CC13="Tarifa 1","No aplica",$AI$86))</f>
        <v>1535</v>
      </c>
      <c r="CD86" t="s" s="154">
        <f>IF(CD13="","",IF(CD13="Tarifa 1","No aplica",$AI$86))</f>
        <v>1535</v>
      </c>
      <c r="CE86" t="s" s="154">
        <f>IF(CE13="","",IF(CE13="Tarifa 1","No aplica",$AI$86))</f>
        <v>1535</v>
      </c>
      <c r="CF86" t="s" s="154">
        <f>IF(CF13="","",IF(CF13="Tarifa 1","No aplica",$AI$86))</f>
        <v>1535</v>
      </c>
      <c r="CG86" t="s" s="154">
        <f>IF(CG13="","",IF(CG13="Tarifa 1","No aplica",$AI$86))</f>
        <v>1535</v>
      </c>
      <c r="CH86" t="s" s="154">
        <f>IF(CH13="","",IF(CH13="Tarifa 1","No aplica",$AI$86))</f>
        <v>1535</v>
      </c>
      <c r="CI86" t="s" s="154">
        <f>IF(CI13="","",IF(CI13="Tarifa 1","No aplica",$AI$86))</f>
        <v>1535</v>
      </c>
      <c r="CJ86" t="s" s="154">
        <f>IF(CJ13="","",IF(CJ13="Tarifa 1","No aplica",$AI$86))</f>
        <v>1535</v>
      </c>
      <c r="CK86" t="s" s="154">
        <f>IF(CK13="","",IF(CK13="Tarifa 1","No aplica",$AI$86))</f>
        <v>1535</v>
      </c>
      <c r="CL86" t="s" s="154">
        <f>IF(CL13="","",IF(CL13="Tarifa 1","No aplica",$AI$86))</f>
        <v>1535</v>
      </c>
      <c r="CM86" t="s" s="154">
        <f>IF(CM13="","",IF(CM13="Tarifa 1","No aplica",$AI$86))</f>
        <v>952</v>
      </c>
      <c r="CN86" t="s" s="154">
        <f>IF(CN13="","",IF(CN13="Tarifa 1","No aplica",$AI$86))</f>
        <v>1535</v>
      </c>
      <c r="CO86" t="s" s="154">
        <f>IF(CO13="","",IF(CO13="Tarifa 1","No aplica",$AI$86))</f>
        <v>1535</v>
      </c>
      <c r="CP86" t="s" s="154">
        <f>IF(CP13="","",IF(CP13="Tarifa 1","No aplica",$AI$86))</f>
        <v>1535</v>
      </c>
      <c r="CQ86" t="s" s="154">
        <f>IF(CQ13="","",IF(CQ13="Tarifa 1","No aplica",$AI$86))</f>
        <v>1535</v>
      </c>
      <c r="CR86" t="s" s="154">
        <f>IF(CR13="","",IF(CR13="Tarifa 1","No aplica",$AI$86))</f>
        <v>952</v>
      </c>
      <c r="CS86" t="s" s="154">
        <f>IF(CS13="","",IF(CS13="Tarifa 1","No aplica",$AI$86))</f>
        <v>1535</v>
      </c>
      <c r="CT86" t="s" s="154">
        <f>IF(CT13="","",IF(CT13="Tarifa 1","No aplica",$AI$86))</f>
        <v>1535</v>
      </c>
      <c r="CU86" t="s" s="154">
        <f>IF(CU13="","",IF(CU13="Tarifa 1","No aplica",$AI$86))</f>
        <v>1535</v>
      </c>
      <c r="CV86" t="s" s="154">
        <f>IF(CV13="","",IF(CV13="Tarifa 1","No aplica",$AI$86))</f>
        <v>1535</v>
      </c>
      <c r="CW86" t="s" s="154">
        <f>IF(CW13="","",IF(CW13="Tarifa 1","No aplica",$AI$86))</f>
        <v>1535</v>
      </c>
      <c r="CX86" t="s" s="154">
        <f>IF(CX13="","",IF(CX13="Tarifa 1","No aplica",$AI$86))</f>
        <v>1535</v>
      </c>
      <c r="CY86" t="s" s="154">
        <f>IF(CY13="","",IF(CY13="Tarifa 1","No aplica",$AI$86))</f>
        <v>1535</v>
      </c>
      <c r="CZ86" t="s" s="154">
        <f>IF(CZ13="","",IF(CZ13="Tarifa 1","No aplica",$AI$86))</f>
        <v>1535</v>
      </c>
      <c r="DA86" t="s" s="154">
        <f>IF(DA13="","",IF(DA13="Tarifa 1","No aplica",$AI$86))</f>
        <v>1535</v>
      </c>
      <c r="DB86" t="s" s="154">
        <f>IF(DB13="","",IF(DB13="Tarifa 1","No aplica",$AI$86))</f>
        <v>1535</v>
      </c>
      <c r="DC86" t="s" s="154">
        <f>IF(DC13="","",IF(DC13="Tarifa 1","No aplica",$AI$86))</f>
        <v>1535</v>
      </c>
      <c r="DD86" t="s" s="154">
        <f>IF(DD13="","",IF(DD13="Tarifa 1","No aplica",$AI$86))</f>
        <v>1535</v>
      </c>
      <c r="DE86" t="s" s="154">
        <f>IF(DE13="","",IF(DE13="Tarifa 1","No aplica",$AI$86))</f>
        <v>1535</v>
      </c>
      <c r="DF86" t="s" s="154">
        <f>IF(DF13="","",IF(DF13="Tarifa 1","No aplica",$AI$86))</f>
        <v>952</v>
      </c>
      <c r="DG86" t="s" s="154">
        <f>IF(DG13="","",IF(DG13="Tarifa 1","No aplica",$AI$86))</f>
        <v>1535</v>
      </c>
      <c r="DH86" t="s" s="154">
        <f>IF(DH13="","",IF(DH13="Tarifa 1","No aplica",$AI$86))</f>
        <v>1535</v>
      </c>
      <c r="DI86" t="s" s="154">
        <f>IF(DI13="","",IF(DI13="Tarifa 1","No aplica",$AI$86))</f>
        <v>1535</v>
      </c>
      <c r="DJ86" t="s" s="154">
        <f>IF(DJ13="","",IF(DJ13="Tarifa 1","No aplica",$AI$86))</f>
        <v>1535</v>
      </c>
      <c r="DK86" t="s" s="154">
        <f>IF(DK13="","",IF(DK13="Tarifa 1","No aplica",$AI$86))</f>
        <v>952</v>
      </c>
      <c r="DL86" t="s" s="154">
        <f>IF(DL13="","",IF(DL13="Tarifa 1","No aplica",$AI$86))</f>
        <v>1535</v>
      </c>
      <c r="DM86" t="s" s="154">
        <f>IF(DM13="","",IF(DM13="Tarifa 1","No aplica",$AI$86))</f>
        <v>1535</v>
      </c>
      <c r="DN86" t="s" s="154">
        <f>IF(DN13="","",IF(DN13="Tarifa 1","No aplica",$AI$86))</f>
      </c>
      <c r="DO86" t="s" s="154">
        <f>IF(DO13="","",IF(DO13="Tarifa 1","No aplica",$AI$86))</f>
      </c>
      <c r="DP86" t="s" s="154">
        <f>IF(DP13="","",IF(DP13="Tarifa 1","No aplica",$AI$86))</f>
      </c>
      <c r="DQ86" t="s" s="154">
        <f>IF(DQ13="","",IF(DQ13="Tarifa 1","No aplica",$AI$86))</f>
      </c>
      <c r="DR86" t="s" s="154">
        <f>IF(DR13="","",IF(DR13="Tarifa 1","No aplica",$AI$86))</f>
      </c>
      <c r="DS86" t="s" s="154">
        <f>IF(DS13="","",IF(DS13="Tarifa 1","No aplica",$AI$86))</f>
      </c>
      <c r="DT86" t="s" s="154">
        <f>IF(DT13="","",IF(DT13="Tarifa 1","No aplica",$AI$86))</f>
      </c>
      <c r="DU86" t="s" s="154">
        <f>IF(DU13="","",IF(DU13="Tarifa 1","No aplica",$AI$86))</f>
      </c>
      <c r="DV86" t="s" s="154">
        <f>IF(DV13="","",IF(DV13="Tarifa 1","No aplica",$AI$86))</f>
      </c>
      <c r="DW86" t="s" s="154">
        <f>IF(DW13="","",IF(DW13="Tarifa 1","No aplica",$AI$86))</f>
      </c>
      <c r="DX86" t="s" s="154">
        <f>IF(DX13="","",IF(DX13="Tarifa 1","No aplica",$AI$86))</f>
      </c>
      <c r="DY86" t="s" s="154">
        <f>IF(DY13="","",IF(DY13="Tarifa 1","No aplica",$AI$86))</f>
      </c>
      <c r="DZ86" t="s" s="154">
        <f>IF(DZ13="","",IF(DZ13="Tarifa 1","No aplica",$AI$86))</f>
      </c>
      <c r="EA86" t="s" s="154">
        <f>IF(EA13="","",IF(EA13="Tarifa 1","No aplica",$AI$86))</f>
      </c>
      <c r="EB86" t="s" s="154">
        <f>IF(EB13="","",IF(EB13="Tarifa 1","No aplica",$AI$86))</f>
      </c>
      <c r="EC86" t="s" s="154">
        <f>IF(EC13="","",IF(EC13="Tarifa 1","No aplica",$AI$86))</f>
      </c>
      <c r="ED86" t="s" s="154">
        <f>IF(ED13="","",IF(ED13="Tarifa 1","No aplica",$AI$86))</f>
      </c>
      <c r="EE86" t="s" s="154">
        <f>IF(EE13="","",IF(EE13="Tarifa 1","No aplica",$AI$86))</f>
      </c>
      <c r="EF86" t="s" s="154">
        <f>IF(EF13="","",IF(EF13="Tarifa 1","No aplica",$AI$86))</f>
      </c>
      <c r="EG86" t="s" s="154">
        <f>IF(EG13="","",IF(EG13="Tarifa 1","No aplica",$AI$86))</f>
      </c>
      <c r="EH86" t="s" s="154">
        <f>IF(EH13="","",IF(EH13="Tarifa 1","No aplica",$AI$86))</f>
      </c>
      <c r="EI86" t="s" s="154">
        <f>IF(EI13="","",IF(EI13="Tarifa 1","No aplica",$AI$86))</f>
      </c>
      <c r="EJ86" t="s" s="154">
        <f>IF(EJ13="","",IF(EJ13="Tarifa 1","No aplica",$AI$86))</f>
      </c>
      <c r="EK86" t="s" s="154">
        <f>IF(EK13="","",IF(EK13="Tarifa 1","No aplica",$AI$86))</f>
      </c>
      <c r="EL86" t="s" s="154">
        <f>IF(EL13="","",IF(EL13="Tarifa 1","No aplica",$AI$86))</f>
      </c>
      <c r="EM86" t="s" s="154">
        <f>IF(EM13="","",IF(EM13="Tarifa 1","No aplica",$AI$86))</f>
      </c>
      <c r="EN86" t="s" s="154">
        <f>IF(EN13="","",IF(EN13="Tarifa 1","No aplica",$AI$86))</f>
      </c>
      <c r="EO86" t="s" s="154">
        <f>IF(EO13="","",IF(EO13="Tarifa 1","No aplica",$AI$86))</f>
      </c>
      <c r="EP86" t="s" s="154">
        <f>IF(EP13="","",IF(EP13="Tarifa 1","No aplica",$AI$86))</f>
      </c>
      <c r="EQ86" t="s" s="154">
        <f>IF(EQ13="","",IF(EQ13="Tarifa 1","No aplica",$AI$86))</f>
      </c>
      <c r="ER86" t="s" s="154">
        <f>IF(ER13="","",IF(ER13="Tarifa 1","No aplica",$AI$86))</f>
      </c>
      <c r="ES86" t="s" s="154">
        <f>IF(ES13="","",IF(ES13="Tarifa 1","No aplica",$AI$86))</f>
      </c>
      <c r="ET86" t="s" s="154">
        <f>IF(ET13="","",IF(ET13="Tarifa 1","No aplica",$AI$86))</f>
      </c>
      <c r="EU86" t="s" s="154">
        <f>IF(EU13="","",IF(EU13="Tarifa 1","No aplica",$AI$86))</f>
      </c>
      <c r="EV86" t="s" s="154">
        <f>IF(EV13="","",IF(EV13="Tarifa 1","No aplica",$AI$86))</f>
      </c>
      <c r="EW86" t="s" s="154">
        <f>IF(EW13="","",IF(EW13="Tarifa 1","No aplica",$AI$86))</f>
      </c>
      <c r="EX86" t="s" s="154">
        <f>IF(EX13="","",IF(EX13="Tarifa 1","No aplica",$AI$86))</f>
      </c>
      <c r="EY86" t="s" s="154">
        <f>IF(EY13="","",IF(EY13="Tarifa 1","No aplica",$AI$86))</f>
      </c>
      <c r="EZ86" t="s" s="154">
        <f>IF(EZ13="","",IF(EZ13="Tarifa 1","No aplica",$AI$86))</f>
      </c>
      <c r="FA86" t="s" s="154">
        <f>IF(FA13="","",IF(FA13="Tarifa 1","No aplica",$AI$86))</f>
      </c>
      <c r="FB86" t="s" s="154">
        <f>IF(FB13="","",IF(FB13="Tarifa 1","No aplica",$AI$86))</f>
      </c>
      <c r="FC86" t="s" s="154">
        <f>IF(FC13="","",IF(FC13="Tarifa 1","No aplica",$AI$86))</f>
      </c>
      <c r="FD86" t="s" s="154">
        <f>IF(FD13="","",IF(FD13="Tarifa 1","No aplica",$AI$86))</f>
      </c>
      <c r="FE86" t="s" s="154">
        <f>IF(FE13="","",IF(FE13="Tarifa 1","No aplica",$AI$86))</f>
      </c>
      <c r="FF86" t="s" s="154">
        <f>IF(FF13="","",IF(FF13="Tarifa 1","No aplica",$AI$86))</f>
      </c>
      <c r="FG86" t="s" s="154">
        <f>IF(FG13="","",IF(FG13="Tarifa 1","No aplica",$AI$86))</f>
      </c>
      <c r="FH86" t="s" s="154">
        <f>IF(FH13="","",IF(FH13="Tarifa 1","No aplica",$AI$86))</f>
      </c>
      <c r="FI86" t="s" s="154">
        <f t="shared" si="2912"/>
      </c>
      <c r="FJ86" t="s" s="154">
        <f>IF(FJ13="","",IF(FJ13="Tarifa 1","No aplica",$AI$86))</f>
      </c>
      <c r="FK86" t="s" s="154">
        <f>IF(FK13="","",IF(FK13="Tarifa 1","No aplica",$AI$86))</f>
      </c>
      <c r="FL86" t="s" s="154">
        <f>IF(FL13="","",IF(FL13="Tarifa 1","No aplica",$AI$86))</f>
      </c>
      <c r="FM86" t="s" s="154">
        <f>IF(FM13="","",IF(FM13="Tarifa 1","No aplica",$AI$86))</f>
      </c>
      <c r="FN86" t="s" s="154">
        <f>IF(FN13="","",IF(FN13="Tarifa 1","No aplica",$AI$86))</f>
      </c>
      <c r="FO86" t="s" s="154">
        <f>IF(FO13="","",IF(FO13="Tarifa 1","No aplica",$AI$86))</f>
      </c>
      <c r="FP86" t="s" s="154">
        <f>IF(FP13="","",IF(FP13="Tarifa 1","No aplica",$AI$86))</f>
      </c>
      <c r="FQ86" t="s" s="154">
        <f>IF(FQ13="","",IF(FQ13="Tarifa 1","No aplica",$AI$86))</f>
      </c>
      <c r="FR86" t="s" s="154">
        <f>IF(FR13="","",IF(FR13="Tarifa 1","No aplica",$AI$86))</f>
      </c>
      <c r="FS86" t="s" s="154">
        <f>IF(FS13="","",IF(FS13="Tarifa 1","No aplica",$AI$86))</f>
      </c>
      <c r="FT86" t="s" s="154">
        <f>IF(FT13="","",IF(FT13="Tarifa 1","No aplica",$AI$86))</f>
      </c>
      <c r="FU86" t="s" s="154">
        <f>IF(FU13="","",IF(FU13="Tarifa 1","No aplica",$AI$86))</f>
      </c>
      <c r="FV86" t="s" s="154">
        <f>IF(FV13="","",IF(FV13="Tarifa 1","No aplica",$AI$86))</f>
      </c>
      <c r="FW86" t="s" s="154">
        <f>IF(FW13="","",IF(FW13="Tarifa 1","No aplica",$AI$86))</f>
      </c>
      <c r="FX86" t="s" s="154">
        <f>IF(FX13="","",IF(FX13="Tarifa 1","No aplica",$AI$86))</f>
      </c>
      <c r="FY86" t="s" s="154">
        <f>IF(FY13="","",IF(FY13="Tarifa 1","No aplica",$AI$86))</f>
      </c>
      <c r="FZ86" t="s" s="154">
        <f>IF(FZ13="","",IF(FZ13="Tarifa 1","No aplica",$AI$86))</f>
      </c>
      <c r="GA86" t="s" s="154">
        <f>IF(GA13="","",IF(GA13="Tarifa 1","No aplica",$AI$86))</f>
      </c>
      <c r="GB86" t="s" s="154">
        <f>IF(GB13="","",IF(GB13="Tarifa 1","No aplica",$AI$86))</f>
      </c>
      <c r="GC86" t="s" s="154">
        <f>IF(GC13="","",IF(GC13="Tarifa 1","No aplica",$AI$86))</f>
      </c>
      <c r="GD86" t="s" s="154">
        <f>IF(GD13="","",IF(GD13="Tarifa 1","No aplica",$AI$86))</f>
      </c>
      <c r="GE86" t="s" s="154">
        <f>IF(GE13="","",IF(GE13="Tarifa 1","No aplica",$AI$86))</f>
      </c>
      <c r="GF86" t="s" s="154">
        <f>IF(GF13="","",IF(GF13="Tarifa 1","No aplica",$AI$86))</f>
      </c>
      <c r="GG86" t="s" s="154">
        <f>IF(GG13="","",IF(GG13="Tarifa 1","No aplica",$AI$86))</f>
      </c>
      <c r="GH86" t="s" s="154">
        <f>IF(GH13="","",IF(GH13="Tarifa 1","No aplica",$AI$86))</f>
      </c>
      <c r="GI86" t="s" s="154">
        <f>IF(GI13="","",IF(GI13="Tarifa 1","No aplica",$AI$86))</f>
      </c>
      <c r="GJ86" t="s" s="154">
        <f>IF(GJ13="","",IF(GJ13="Tarifa 1","No aplica",$AI$86))</f>
      </c>
      <c r="GK86" t="s" s="154">
        <f>IF(GK13="","",IF(GK13="Tarifa 1","No aplica",$AI$86))</f>
      </c>
      <c r="GL86" t="s" s="154">
        <f>IF(GL13="","",IF(GL13="Tarifa 1","No aplica",$AI$86))</f>
      </c>
      <c r="GM86" t="s" s="154">
        <f>IF(GM13="","",IF(GM13="Tarifa 1","No aplica",$AI$86))</f>
      </c>
      <c r="GN86" t="s" s="154">
        <f>IF(GN13="","",IF(GN13="Tarifa 1","No aplica",$AI$86))</f>
      </c>
      <c r="GO86" t="s" s="154">
        <f>IF(GO13="","",IF(GO13="Tarifa 1","No aplica",$AI$86))</f>
      </c>
      <c r="GP86" t="s" s="154">
        <f>IF(GP13="","",IF(GP13="Tarifa 1","No aplica",$AI$86))</f>
      </c>
      <c r="GQ86" t="s" s="154">
        <f>IF(GQ13="","",IF(GQ13="Tarifa 1","No aplica",$AI$86))</f>
      </c>
      <c r="GR86" t="s" s="154">
        <f>IF(GR13="","",IF(GR13="Tarifa 1","No aplica",$AI$86))</f>
      </c>
      <c r="GS86" t="s" s="154">
        <f>IF(GS13="","",IF(GS13="Tarifa 1","No aplica",$AI$86))</f>
      </c>
      <c r="GT86" t="s" s="154">
        <f>IF(GT13="","",IF(GT13="Tarifa 1","No aplica",$AI$86))</f>
      </c>
      <c r="GU86" t="s" s="154">
        <f>IF(GU13="","",IF(GU13="Tarifa 1","No aplica",$AI$86))</f>
      </c>
      <c r="GV86" t="s" s="154">
        <f>IF(GV13="","",IF(GV13="Tarifa 1","No aplica",$AI$86))</f>
      </c>
      <c r="GW86" t="s" s="154">
        <f>IF(GW13="","",IF(GW13="Tarifa 1","No aplica",$AI$86))</f>
      </c>
      <c r="GX86" t="s" s="154">
        <f>IF(GX13="","",IF(GX13="Tarifa 1","No aplica",$AI$86))</f>
      </c>
      <c r="GY86" t="s" s="154">
        <f>IF(GY13="","",IF(GY13="Tarifa 1","No aplica",$AI$86))</f>
      </c>
      <c r="GZ86" t="s" s="154">
        <f>IF(GZ13="","",IF(GZ13="Tarifa 1","No aplica",$AI$86))</f>
      </c>
      <c r="HA86" t="s" s="154">
        <f>IF(HA13="","",IF(HA13="Tarifa 1","No aplica",$AI$86))</f>
      </c>
      <c r="HB86" t="s" s="154">
        <f>IF(HB13="","",IF(HB13="Tarifa 1","No aplica",$AI$86))</f>
      </c>
      <c r="HC86" t="s" s="154">
        <f>IF(HC13="","",IF(HC13="Tarifa 1","No aplica",$AI$86))</f>
      </c>
      <c r="HD86" t="s" s="154">
        <f>IF(HD13="","",IF(HD13="Tarifa 1","No aplica",$AI$86))</f>
      </c>
      <c r="HE86" t="s" s="154">
        <f>IF(HE13="","",IF(HE13="Tarifa 1","No aplica",$AI$86))</f>
      </c>
      <c r="HF86" t="s" s="154">
        <f>IF(HF13="","",IF(HF13="Tarifa 1","No aplica",$AI$86))</f>
      </c>
      <c r="HG86" t="s" s="154">
        <f>IF(HG13="","",IF(HG13="Tarifa 1","No aplica",$AI$86))</f>
      </c>
      <c r="HH86" t="s" s="154">
        <f>IF(HH13="","",IF(HH13="Tarifa 1","No aplica",$AI$86))</f>
      </c>
      <c r="HI86" t="s" s="154">
        <f>IF(HI13="","",IF(HI13="Tarifa 1","No aplica",$AI$86))</f>
      </c>
      <c r="HJ86" t="s" s="154">
        <f>IF(HJ13="","",IF(HJ13="Tarifa 1","No aplica",$AI$86))</f>
      </c>
      <c r="HK86" t="s" s="154">
        <f>IF(HK13="","",IF(HK13="Tarifa 1","No aplica",$AI$86))</f>
      </c>
      <c r="HL86" t="s" s="154">
        <f>IF(HL13="","",IF(HL13="Tarifa 1","No aplica",$AI$86))</f>
      </c>
      <c r="HM86" t="s" s="154">
        <f>IF(HM13="","",IF(HM13="Tarifa 1","No aplica",$AI$86))</f>
      </c>
      <c r="HN86" t="s" s="154">
        <f>IF(HN13="","",IF(HN13="Tarifa 1","No aplica",$AI$86))</f>
      </c>
      <c r="HO86" t="s" s="154">
        <f>IF(HO13="","",IF(HO13="Tarifa 1","No aplica",$AI$86))</f>
      </c>
      <c r="HP86" t="s" s="154">
        <f>IF(HP13="","",IF(HP13="Tarifa 1","No aplica",$AI$86))</f>
      </c>
      <c r="HQ86" t="s" s="154">
        <f>IF(HQ13="","",IF(HQ13="Tarifa 1","No aplica",$AI$86))</f>
      </c>
      <c r="HR86" t="s" s="154">
        <f>IF(HR13="","",IF(HR13="Tarifa 1","No aplica",$AI$86))</f>
      </c>
      <c r="HS86" t="s" s="154">
        <f>IF(HS13="","",IF(HS13="Tarifa 1","No aplica",$AI$86))</f>
      </c>
      <c r="HT86" t="s" s="154">
        <f>IF(HT13="","",IF(HT13="Tarifa 1","No aplica",$AI$86))</f>
      </c>
      <c r="HU86" t="s" s="154">
        <f>IF(HU13="","",IF(HU13="Tarifa 1","No aplica",$AI$86))</f>
      </c>
      <c r="HV86" t="s" s="154">
        <f>IF(HV13="","",IF(HV13="Tarifa 1","No aplica",$AI$86))</f>
      </c>
      <c r="HW86" t="s" s="154">
        <f>IF(HW13="","",IF(HW13="Tarifa 1","No aplica",$AI$86))</f>
      </c>
      <c r="HX86" t="s" s="154">
        <f>IF(HX13="","",IF(HX13="Tarifa 1","No aplica",$AI$86))</f>
      </c>
      <c r="HY86" t="s" s="154">
        <f>IF(HY13="","",IF(HY13="Tarifa 1","No aplica",$AI$86))</f>
      </c>
      <c r="HZ86" t="s" s="154">
        <f>IF(HZ13="","",IF(HZ13="Tarifa 1","No aplica",$AI$86))</f>
      </c>
      <c r="IA86" t="s" s="154">
        <f>IF(IA13="","",IF(IA13="Tarifa 1","No aplica",$AI$86))</f>
      </c>
      <c r="IB86" t="s" s="154">
        <f>IF(IB13="","",IF(IB13="Tarifa 1","No aplica",$AI$86))</f>
      </c>
      <c r="IC86" t="s" s="154">
        <f>IF(IC13="","",IF(IC13="Tarifa 1","No aplica",$AI$86))</f>
      </c>
      <c r="ID86" t="s" s="154">
        <f>IF(ID13="","",IF(ID13="Tarifa 1","No aplica",$AI$86))</f>
      </c>
      <c r="IE86" t="s" s="154">
        <f>IF(IE13="","",IF(IE13="Tarifa 1","No aplica",$AI$86))</f>
      </c>
      <c r="IF86" t="s" s="154">
        <f>IF(IF13="","",IF(IF13="Tarifa 1","No aplica",$AI$86))</f>
      </c>
      <c r="IG86" t="s" s="154">
        <f>IF(IG13="","",IF(IG13="Tarifa 1","No aplica",$AI$86))</f>
      </c>
      <c r="IH86" t="s" s="154">
        <f>IF(IH13="","",IF(IH13="Tarifa 1","No aplica",$AI$86))</f>
      </c>
      <c r="II86" t="s" s="154">
        <f>IF(II13="","",IF(II13="Tarifa 1","No aplica",$AI$86))</f>
      </c>
      <c r="IJ86" t="s" s="154">
        <f>IF(IJ13="","",IF(IJ13="Tarifa 1","No aplica",$AI$86))</f>
      </c>
      <c r="IK86" t="s" s="154">
        <f>IF(IK13="","",IF(IK13="Tarifa 1","No aplica",$AI$86))</f>
      </c>
      <c r="IL86" t="s" s="154">
        <f>IF(IL13="","",IF(IL13="Tarifa 1","No aplica",$AI$86))</f>
      </c>
      <c r="IM86" t="s" s="154">
        <f>IF(IM13="","",IF(IM13="Tarifa 1","No aplica",$AI$86))</f>
      </c>
      <c r="IN86" t="s" s="154">
        <f>IF(IN13="","",IF(IN13="Tarifa 1","No aplica",$AI$86))</f>
      </c>
      <c r="IO86" t="s" s="154">
        <f>IF(IO13="","",IF(IO13="Tarifa 1","No aplica",$AI$86))</f>
      </c>
      <c r="IP86" t="s" s="154">
        <f>IF(IP13="","",IF(IP13="Tarifa 1","No aplica",$AI$86))</f>
      </c>
      <c r="IQ86" t="s" s="154">
        <f>IF(IQ13="","",IF(IQ13="Tarifa 1","No aplica",$AI$86))</f>
      </c>
      <c r="IR86" t="s" s="154">
        <f>IF(IR13="","",IF(IR13="Tarifa 1","No aplica",$AI$86))</f>
      </c>
      <c r="IS86" t="s" s="154">
        <f>IF(IS13="","",IF(IS13="Tarifa 1","No aplica",$AI$86))</f>
      </c>
      <c r="IT86" t="s" s="154">
        <f>IF(IT13="","",IF(IT13="Tarifa 1","No aplica",$AI$86))</f>
      </c>
      <c r="IU86" t="s" s="186">
        <f>IF(IU13="","",IF(IU13="Tarifa 1","No aplica",$AI$86))</f>
      </c>
    </row>
    <row r="87" s="141" customFormat="1" ht="15.2" customHeight="1">
      <c r="B87" t="s" s="153">
        <f>IF(INDEX(C87:AH87,1,'Tarifas Eléctricas'!$E$38)=0," ",INDEX(C87:AH87,1,'Tarifas Eléctricas'!$E$38))</f>
        <v>570</v>
      </c>
      <c r="C87" s="157"/>
      <c r="D87" s="157"/>
      <c r="E87" s="157"/>
      <c r="F87" s="157"/>
      <c r="G87" s="157"/>
      <c r="H87" s="157"/>
      <c r="I87" t="s" s="154">
        <v>1613</v>
      </c>
      <c r="J87" s="157"/>
      <c r="K87" s="157"/>
      <c r="L87" s="157"/>
      <c r="M87" s="157"/>
      <c r="N87" s="157"/>
      <c r="O87" s="157"/>
      <c r="P87" t="s" s="154">
        <v>1614</v>
      </c>
      <c r="Q87" t="s" s="154">
        <v>1615</v>
      </c>
      <c r="R87" t="s" s="154">
        <v>1616</v>
      </c>
      <c r="S87" s="157"/>
      <c r="T87" s="157"/>
      <c r="U87" s="157"/>
      <c r="V87" t="s" s="154">
        <v>1617</v>
      </c>
      <c r="W87" t="s" s="154">
        <v>1618</v>
      </c>
      <c r="X87" s="157"/>
      <c r="Y87" s="157"/>
      <c r="Z87" s="157"/>
      <c r="AA87" s="157"/>
      <c r="AB87" s="157"/>
      <c r="AC87" s="157"/>
      <c r="AD87" s="157"/>
      <c r="AE87" s="157"/>
      <c r="AF87" t="s" s="154">
        <v>1619</v>
      </c>
      <c r="AG87" t="s" s="154">
        <v>1620</v>
      </c>
      <c r="AH87" s="157"/>
      <c r="AI87" t="s" s="184">
        <v>1515</v>
      </c>
      <c r="AJ87" t="s" s="185">
        <f>AJ52</f>
        <v>1216</v>
      </c>
      <c r="AK87" t="s" s="154">
        <f t="shared" si="3132" ref="AK87:FI87">IF(AK14="","",IF(AK14="Tarifa 1","No aplica",$AI$87))</f>
        <v>952</v>
      </c>
      <c r="AL87" t="s" s="154">
        <f>IF(AL14="","",IF(AL14="Tarifa 1","No aplica",$AI$87))</f>
        <v>952</v>
      </c>
      <c r="AM87" t="s" s="154">
        <f>IF(AM14="","",IF(AM14="Tarifa 1","No aplica",$AI$87))</f>
        <v>952</v>
      </c>
      <c r="AN87" t="s" s="154">
        <f>IF(AN14="","",IF(AN14="Tarifa 1","No aplica",$AI$87))</f>
        <v>952</v>
      </c>
      <c r="AO87" t="s" s="154">
        <f>IF(AO14="","",IF(AO14="Tarifa 1","No aplica",$AI$87))</f>
        <v>952</v>
      </c>
      <c r="AP87" t="s" s="154">
        <f>IF(AP14="","",IF(AP14="Tarifa 1","No aplica",$AI$87))</f>
        <v>952</v>
      </c>
      <c r="AQ87" t="s" s="154">
        <f>IF(AQ14="","",IF(AQ14="Tarifa 1","No aplica",$AI$87))</f>
        <v>952</v>
      </c>
      <c r="AR87" t="s" s="154">
        <f>IF(AR14="","",IF(AR14="Tarifa 1","No aplica",$AI$87))</f>
        <v>952</v>
      </c>
      <c r="AS87" t="s" s="154">
        <f>IF(AS14="","",IF(AS14="Tarifa 1","No aplica",$AI$87))</f>
        <v>952</v>
      </c>
      <c r="AT87" t="s" s="154">
        <f>IF(AT14="","",IF(AT14="Tarifa 1","No aplica",$AI$87))</f>
        <v>952</v>
      </c>
      <c r="AU87" t="s" s="154">
        <f>IF(AU14="","",IF(AU14="Tarifa 1","No aplica",$AI$87))</f>
        <v>1515</v>
      </c>
      <c r="AV87" t="s" s="154">
        <f>IF(AV14="","",IF(AV14="Tarifa 1","No aplica",$AI$87))</f>
        <v>952</v>
      </c>
      <c r="AW87" t="s" s="154">
        <f>IF(AW14="","",IF(AW14="Tarifa 1","No aplica",$AI$87))</f>
        <v>952</v>
      </c>
      <c r="AX87" t="s" s="154">
        <f>IF(AX14="","",IF(AX14="Tarifa 1","No aplica",$AI$87))</f>
        <v>952</v>
      </c>
      <c r="AY87" t="s" s="154">
        <f>IF(AY14="","",IF(AY14="Tarifa 1","No aplica",$AI$87))</f>
        <v>952</v>
      </c>
      <c r="AZ87" t="s" s="154">
        <f>IF(AZ14="","",IF(AZ14="Tarifa 1","No aplica",$AI$87))</f>
        <v>952</v>
      </c>
      <c r="BA87" t="s" s="154">
        <f>IF(BA14="","",IF(BA14="Tarifa 1","No aplica",$AI$87))</f>
        <v>952</v>
      </c>
      <c r="BB87" t="s" s="154">
        <f>IF(BB14="","",IF(BB14="Tarifa 1","No aplica",$AI$87))</f>
        <v>952</v>
      </c>
      <c r="BC87" t="s" s="154">
        <f>IF(BC14="","",IF(BC14="Tarifa 1","No aplica",$AI$87))</f>
        <v>952</v>
      </c>
      <c r="BD87" t="s" s="154">
        <f>IF(BD14="","",IF(BD14="Tarifa 1","No aplica",$AI$87))</f>
        <v>952</v>
      </c>
      <c r="BE87" t="s" s="154">
        <f>IF(BE14="","",IF(BE14="Tarifa 1","No aplica",$AI$87))</f>
        <v>952</v>
      </c>
      <c r="BF87" t="s" s="154">
        <f>IF(BF14="","",IF(BF14="Tarifa 1","No aplica",$AI$87))</f>
        <v>952</v>
      </c>
      <c r="BG87" t="s" s="154">
        <f>IF(BG14="","",IF(BG14="Tarifa 1","No aplica",$AI$87))</f>
        <v>952</v>
      </c>
      <c r="BH87" t="s" s="154">
        <f>IF(BH14="","",IF(BH14="Tarifa 1","No aplica",$AI$87))</f>
        <v>952</v>
      </c>
      <c r="BI87" t="s" s="154">
        <f>IF(BI14="","",IF(BI14="Tarifa 1","No aplica",$AI$87))</f>
        <v>1515</v>
      </c>
      <c r="BJ87" t="s" s="154">
        <f>IF(BJ14="","",IF(BJ14="Tarifa 1","No aplica",$AI$87))</f>
        <v>1515</v>
      </c>
      <c r="BK87" t="s" s="154">
        <f>IF(BK14="","",IF(BK14="Tarifa 1","No aplica",$AI$87))</f>
        <v>1515</v>
      </c>
      <c r="BL87" t="s" s="154">
        <f>IF(BL14="","",IF(BL14="Tarifa 1","No aplica",$AI$87))</f>
        <v>1515</v>
      </c>
      <c r="BM87" t="s" s="154">
        <f>IF(BM14="","",IF(BM14="Tarifa 1","No aplica",$AI$87))</f>
        <v>952</v>
      </c>
      <c r="BN87" t="s" s="154">
        <f>IF(BN14="","",IF(BN14="Tarifa 1","No aplica",$AI$87))</f>
        <v>952</v>
      </c>
      <c r="BO87" t="s" s="154">
        <f>IF(BO14="","",IF(BO14="Tarifa 1","No aplica",$AI$87))</f>
        <v>952</v>
      </c>
      <c r="BP87" t="s" s="154">
        <f>IF(BP14="","",IF(BP14="Tarifa 1","No aplica",$AI$87))</f>
        <v>1515</v>
      </c>
      <c r="BQ87" t="s" s="154">
        <f>IF(BQ14="","",IF(BQ14="Tarifa 1","No aplica",$AI$87))</f>
        <v>952</v>
      </c>
      <c r="BR87" t="s" s="154">
        <f>IF(BR14="","",IF(BR14="Tarifa 1","No aplica",$AI$87))</f>
        <v>1515</v>
      </c>
      <c r="BS87" t="s" s="154">
        <f>IF(BS14="","",IF(BS14="Tarifa 1","No aplica",$AI$87))</f>
        <v>952</v>
      </c>
      <c r="BT87" t="s" s="154">
        <f>IF(BT14="","",IF(BT14="Tarifa 1","No aplica",$AI$87))</f>
        <v>952</v>
      </c>
      <c r="BU87" t="s" s="154">
        <f>IF(BU14="","",IF(BU14="Tarifa 1","No aplica",$AI$87))</f>
        <v>1515</v>
      </c>
      <c r="BV87" t="s" s="154">
        <f>IF(BV14="","",IF(BV14="Tarifa 1","No aplica",$AI$87))</f>
        <v>952</v>
      </c>
      <c r="BW87" t="s" s="154">
        <f>IF(BW14="","",IF(BW14="Tarifa 1","No aplica",$AI$87))</f>
        <v>952</v>
      </c>
      <c r="BX87" t="s" s="154">
        <f>IF(BX14="","",IF(BX14="Tarifa 1","No aplica",$AI$87))</f>
        <v>952</v>
      </c>
      <c r="BY87" t="s" s="154">
        <f>IF(BY14="","",IF(BY14="Tarifa 1","No aplica",$AI$87))</f>
        <v>952</v>
      </c>
      <c r="BZ87" t="s" s="154">
        <f>IF(BZ14="","",IF(BZ14="Tarifa 1","No aplica",$AI$87))</f>
        <v>952</v>
      </c>
      <c r="CA87" t="s" s="154">
        <f>IF(CA14="","",IF(CA14="Tarifa 1","No aplica",$AI$87))</f>
        <v>952</v>
      </c>
      <c r="CB87" t="s" s="154">
        <f>IF(CB14="","",IF(CB14="Tarifa 1","No aplica",$AI$87))</f>
        <v>952</v>
      </c>
      <c r="CC87" t="s" s="154">
        <f>IF(CC14="","",IF(CC14="Tarifa 1","No aplica",$AI$87))</f>
        <v>952</v>
      </c>
      <c r="CD87" t="s" s="154">
        <f>IF(CD14="","",IF(CD14="Tarifa 1","No aplica",$AI$87))</f>
        <v>1515</v>
      </c>
      <c r="CE87" t="s" s="154">
        <f>IF(CE14="","",IF(CE14="Tarifa 1","No aplica",$AI$87))</f>
        <v>952</v>
      </c>
      <c r="CF87" t="s" s="154">
        <f>IF(CF14="","",IF(CF14="Tarifa 1","No aplica",$AI$87))</f>
        <v>952</v>
      </c>
      <c r="CG87" t="s" s="154">
        <f>IF(CG14="","",IF(CG14="Tarifa 1","No aplica",$AI$87))</f>
        <v>1515</v>
      </c>
      <c r="CH87" t="s" s="154">
        <f>IF(CH14="","",IF(CH14="Tarifa 1","No aplica",$AI$87))</f>
        <v>952</v>
      </c>
      <c r="CI87" t="s" s="154">
        <f>IF(CI14="","",IF(CI14="Tarifa 1","No aplica",$AI$87))</f>
        <v>952</v>
      </c>
      <c r="CJ87" t="s" s="154">
        <f>IF(CJ14="","",IF(CJ14="Tarifa 1","No aplica",$AI$87))</f>
        <v>952</v>
      </c>
      <c r="CK87" t="s" s="154">
        <f>IF(CK14="","",IF(CK14="Tarifa 1","No aplica",$AI$87))</f>
        <v>952</v>
      </c>
      <c r="CL87" t="s" s="154">
        <f>IF(CL14="","",IF(CL14="Tarifa 1","No aplica",$AI$87))</f>
        <v>952</v>
      </c>
      <c r="CM87" t="s" s="154">
        <f>IF(CM14="","",IF(CM14="Tarifa 1","No aplica",$AI$87))</f>
        <v>952</v>
      </c>
      <c r="CN87" t="s" s="154">
        <f>IF(CN14="","",IF(CN14="Tarifa 1","No aplica",$AI$87))</f>
        <v>952</v>
      </c>
      <c r="CO87" t="s" s="154">
        <f>IF(CO14="","",IF(CO14="Tarifa 1","No aplica",$AI$87))</f>
        <v>952</v>
      </c>
      <c r="CP87" t="s" s="154">
        <f>IF(CP14="","",IF(CP14="Tarifa 1","No aplica",$AI$87))</f>
        <v>952</v>
      </c>
      <c r="CQ87" t="s" s="154">
        <f>IF(CQ14="","",IF(CQ14="Tarifa 1","No aplica",$AI$87))</f>
        <v>952</v>
      </c>
      <c r="CR87" t="s" s="154">
        <f>IF(CR14="","",IF(CR14="Tarifa 1","No aplica",$AI$87))</f>
        <v>952</v>
      </c>
      <c r="CS87" t="s" s="154">
        <f>IF(CS14="","",IF(CS14="Tarifa 1","No aplica",$AI$87))</f>
        <v>952</v>
      </c>
      <c r="CT87" t="s" s="154">
        <f>IF(CT14="","",IF(CT14="Tarifa 1","No aplica",$AI$87))</f>
        <v>1515</v>
      </c>
      <c r="CU87" t="s" s="154">
        <f>IF(CU14="","",IF(CU14="Tarifa 1","No aplica",$AI$87))</f>
        <v>952</v>
      </c>
      <c r="CV87" t="s" s="154">
        <f>IF(CV14="","",IF(CV14="Tarifa 1","No aplica",$AI$87))</f>
        <v>952</v>
      </c>
      <c r="CW87" t="s" s="154">
        <f>IF(CW14="","",IF(CW14="Tarifa 1","No aplica",$AI$87))</f>
        <v>952</v>
      </c>
      <c r="CX87" t="s" s="154">
        <f>IF(CX14="","",IF(CX14="Tarifa 1","No aplica",$AI$87))</f>
        <v>952</v>
      </c>
      <c r="CY87" t="s" s="154">
        <f>IF(CY14="","",IF(CY14="Tarifa 1","No aplica",$AI$87))</f>
        <v>952</v>
      </c>
      <c r="CZ87" t="s" s="154">
        <f>IF(CZ14="","",IF(CZ14="Tarifa 1","No aplica",$AI$87))</f>
        <v>952</v>
      </c>
      <c r="DA87" t="s" s="154">
        <f>IF(DA14="","",IF(DA14="Tarifa 1","No aplica",$AI$87))</f>
        <v>952</v>
      </c>
      <c r="DB87" t="s" s="154">
        <f>IF(DB14="","",IF(DB14="Tarifa 1","No aplica",$AI$87))</f>
        <v>952</v>
      </c>
      <c r="DC87" t="s" s="154">
        <f>IF(DC14="","",IF(DC14="Tarifa 1","No aplica",$AI$87))</f>
        <v>952</v>
      </c>
      <c r="DD87" t="s" s="154">
        <f>IF(DD14="","",IF(DD14="Tarifa 1","No aplica",$AI$87))</f>
        <v>952</v>
      </c>
      <c r="DE87" t="s" s="154">
        <f>IF(DE14="","",IF(DE14="Tarifa 1","No aplica",$AI$87))</f>
        <v>1515</v>
      </c>
      <c r="DF87" t="s" s="154">
        <f>IF(DF14="","",IF(DF14="Tarifa 1","No aplica",$AI$87))</f>
        <v>952</v>
      </c>
      <c r="DG87" t="s" s="154">
        <f>IF(DG14="","",IF(DG14="Tarifa 1","No aplica",$AI$87))</f>
        <v>952</v>
      </c>
      <c r="DH87" t="s" s="154">
        <f>IF(DH14="","",IF(DH14="Tarifa 1","No aplica",$AI$87))</f>
        <v>952</v>
      </c>
      <c r="DI87" t="s" s="154">
        <f>IF(DI14="","",IF(DI14="Tarifa 1","No aplica",$AI$87))</f>
        <v>952</v>
      </c>
      <c r="DJ87" t="s" s="154">
        <f>IF(DJ14="","",IF(DJ14="Tarifa 1","No aplica",$AI$87))</f>
        <v>1515</v>
      </c>
      <c r="DK87" t="s" s="154">
        <f>IF(DK14="","",IF(DK14="Tarifa 1","No aplica",$AI$87))</f>
        <v>952</v>
      </c>
      <c r="DL87" t="s" s="154">
        <f>IF(DL14="","",IF(DL14="Tarifa 1","No aplica",$AI$87))</f>
        <v>1515</v>
      </c>
      <c r="DM87" t="s" s="154">
        <f>IF(DM14="","",IF(DM14="Tarifa 1","No aplica",$AI$87))</f>
        <v>952</v>
      </c>
      <c r="DN87" t="s" s="154">
        <f>IF(DN14="","",IF(DN14="Tarifa 1","No aplica",$AI$87))</f>
        <v>952</v>
      </c>
      <c r="DO87" t="s" s="154">
        <f>IF(DO14="","",IF(DO14="Tarifa 1","No aplica",$AI$87))</f>
        <v>952</v>
      </c>
      <c r="DP87" t="s" s="154">
        <f>IF(DP14="","",IF(DP14="Tarifa 1","No aplica",$AI$87))</f>
        <v>952</v>
      </c>
      <c r="DQ87" t="s" s="154">
        <f>IF(DQ14="","",IF(DQ14="Tarifa 1","No aplica",$AI$87))</f>
      </c>
      <c r="DR87" t="s" s="154">
        <f>IF(DR14="","",IF(DR14="Tarifa 1","No aplica",$AI$87))</f>
      </c>
      <c r="DS87" t="s" s="154">
        <f>IF(DS14="","",IF(DS14="Tarifa 1","No aplica",$AI$87))</f>
      </c>
      <c r="DT87" t="s" s="154">
        <f>IF(DT14="","",IF(DT14="Tarifa 1","No aplica",$AI$87))</f>
      </c>
      <c r="DU87" t="s" s="154">
        <f>IF(DU14="","",IF(DU14="Tarifa 1","No aplica",$AI$87))</f>
      </c>
      <c r="DV87" t="s" s="154">
        <f>IF(DV14="","",IF(DV14="Tarifa 1","No aplica",$AI$87))</f>
      </c>
      <c r="DW87" t="s" s="154">
        <f>IF(DW14="","",IF(DW14="Tarifa 1","No aplica",$AI$87))</f>
      </c>
      <c r="DX87" t="s" s="154">
        <f>IF(DX14="","",IF(DX14="Tarifa 1","No aplica",$AI$87))</f>
      </c>
      <c r="DY87" t="s" s="154">
        <f>IF(DY14="","",IF(DY14="Tarifa 1","No aplica",$AI$87))</f>
      </c>
      <c r="DZ87" t="s" s="154">
        <f>IF(DZ14="","",IF(DZ14="Tarifa 1","No aplica",$AI$87))</f>
      </c>
      <c r="EA87" t="s" s="154">
        <f>IF(EA14="","",IF(EA14="Tarifa 1","No aplica",$AI$87))</f>
      </c>
      <c r="EB87" t="s" s="154">
        <f>IF(EB14="","",IF(EB14="Tarifa 1","No aplica",$AI$87))</f>
      </c>
      <c r="EC87" t="s" s="154">
        <f>IF(EC14="","",IF(EC14="Tarifa 1","No aplica",$AI$87))</f>
      </c>
      <c r="ED87" t="s" s="154">
        <f>IF(ED14="","",IF(ED14="Tarifa 1","No aplica",$AI$87))</f>
      </c>
      <c r="EE87" t="s" s="154">
        <f>IF(EE14="","",IF(EE14="Tarifa 1","No aplica",$AI$87))</f>
      </c>
      <c r="EF87" t="s" s="154">
        <f>IF(EF14="","",IF(EF14="Tarifa 1","No aplica",$AI$87))</f>
      </c>
      <c r="EG87" t="s" s="154">
        <f>IF(EG14="","",IF(EG14="Tarifa 1","No aplica",$AI$87))</f>
      </c>
      <c r="EH87" t="s" s="154">
        <f>IF(EH14="","",IF(EH14="Tarifa 1","No aplica",$AI$87))</f>
      </c>
      <c r="EI87" t="s" s="154">
        <f>IF(EI14="","",IF(EI14="Tarifa 1","No aplica",$AI$87))</f>
      </c>
      <c r="EJ87" t="s" s="154">
        <f>IF(EJ14="","",IF(EJ14="Tarifa 1","No aplica",$AI$87))</f>
      </c>
      <c r="EK87" t="s" s="154">
        <f>IF(EK14="","",IF(EK14="Tarifa 1","No aplica",$AI$87))</f>
      </c>
      <c r="EL87" t="s" s="154">
        <f>IF(EL14="","",IF(EL14="Tarifa 1","No aplica",$AI$87))</f>
      </c>
      <c r="EM87" t="s" s="154">
        <f>IF(EM14="","",IF(EM14="Tarifa 1","No aplica",$AI$87))</f>
      </c>
      <c r="EN87" t="s" s="154">
        <f>IF(EN14="","",IF(EN14="Tarifa 1","No aplica",$AI$87))</f>
      </c>
      <c r="EO87" t="s" s="154">
        <f>IF(EO14="","",IF(EO14="Tarifa 1","No aplica",$AI$87))</f>
      </c>
      <c r="EP87" t="s" s="154">
        <f>IF(EP14="","",IF(EP14="Tarifa 1","No aplica",$AI$87))</f>
      </c>
      <c r="EQ87" t="s" s="154">
        <f>IF(EQ14="","",IF(EQ14="Tarifa 1","No aplica",$AI$87))</f>
      </c>
      <c r="ER87" t="s" s="154">
        <f>IF(ER14="","",IF(ER14="Tarifa 1","No aplica",$AI$87))</f>
      </c>
      <c r="ES87" t="s" s="154">
        <f>IF(ES14="","",IF(ES14="Tarifa 1","No aplica",$AI$87))</f>
      </c>
      <c r="ET87" t="s" s="154">
        <f>IF(ET14="","",IF(ET14="Tarifa 1","No aplica",$AI$87))</f>
      </c>
      <c r="EU87" t="s" s="154">
        <f>IF(EU14="","",IF(EU14="Tarifa 1","No aplica",$AI$87))</f>
      </c>
      <c r="EV87" t="s" s="154">
        <f>IF(EV14="","",IF(EV14="Tarifa 1","No aplica",$AI$87))</f>
      </c>
      <c r="EW87" t="s" s="154">
        <f>IF(EW14="","",IF(EW14="Tarifa 1","No aplica",$AI$87))</f>
      </c>
      <c r="EX87" t="s" s="154">
        <f>IF(EX14="","",IF(EX14="Tarifa 1","No aplica",$AI$87))</f>
      </c>
      <c r="EY87" t="s" s="154">
        <f>IF(EY14="","",IF(EY14="Tarifa 1","No aplica",$AI$87))</f>
      </c>
      <c r="EZ87" t="s" s="154">
        <f>IF(EZ14="","",IF(EZ14="Tarifa 1","No aplica",$AI$87))</f>
      </c>
      <c r="FA87" t="s" s="154">
        <f>IF(FA14="","",IF(FA14="Tarifa 1","No aplica",$AI$87))</f>
      </c>
      <c r="FB87" t="s" s="154">
        <f>IF(FB14="","",IF(FB14="Tarifa 1","No aplica",$AI$87))</f>
      </c>
      <c r="FC87" t="s" s="154">
        <f>IF(FC14="","",IF(FC14="Tarifa 1","No aplica",$AI$87))</f>
      </c>
      <c r="FD87" t="s" s="154">
        <f>IF(FD14="","",IF(FD14="Tarifa 1","No aplica",$AI$87))</f>
      </c>
      <c r="FE87" t="s" s="154">
        <f>IF(FE14="","",IF(FE14="Tarifa 1","No aplica",$AI$87))</f>
      </c>
      <c r="FF87" t="s" s="154">
        <f>IF(FF14="","",IF(FF14="Tarifa 1","No aplica",$AI$87))</f>
      </c>
      <c r="FG87" t="s" s="154">
        <f>IF(FG14="","",IF(FG14="Tarifa 1","No aplica",$AI$87))</f>
      </c>
      <c r="FH87" t="s" s="154">
        <f>IF(FH14="","",IF(FH14="Tarifa 1","No aplica",$AI$87))</f>
      </c>
      <c r="FI87" t="s" s="154">
        <f t="shared" si="3132"/>
      </c>
      <c r="FJ87" t="s" s="154">
        <f>IF(FJ14="","",IF(FJ14="Tarifa 1","No aplica",$AI$87))</f>
      </c>
      <c r="FK87" t="s" s="154">
        <f>IF(FK14="","",IF(FK14="Tarifa 1","No aplica",$AI$87))</f>
      </c>
      <c r="FL87" t="s" s="154">
        <f>IF(FL14="","",IF(FL14="Tarifa 1","No aplica",$AI$87))</f>
      </c>
      <c r="FM87" t="s" s="154">
        <f>IF(FM14="","",IF(FM14="Tarifa 1","No aplica",$AI$87))</f>
      </c>
      <c r="FN87" t="s" s="154">
        <f>IF(FN14="","",IF(FN14="Tarifa 1","No aplica",$AI$87))</f>
      </c>
      <c r="FO87" t="s" s="154">
        <f>IF(FO14="","",IF(FO14="Tarifa 1","No aplica",$AI$87))</f>
      </c>
      <c r="FP87" t="s" s="154">
        <f>IF(FP14="","",IF(FP14="Tarifa 1","No aplica",$AI$87))</f>
      </c>
      <c r="FQ87" t="s" s="154">
        <f>IF(FQ14="","",IF(FQ14="Tarifa 1","No aplica",$AI$87))</f>
      </c>
      <c r="FR87" t="s" s="154">
        <f>IF(FR14="","",IF(FR14="Tarifa 1","No aplica",$AI$87))</f>
      </c>
      <c r="FS87" t="s" s="154">
        <f>IF(FS14="","",IF(FS14="Tarifa 1","No aplica",$AI$87))</f>
      </c>
      <c r="FT87" t="s" s="154">
        <f>IF(FT14="","",IF(FT14="Tarifa 1","No aplica",$AI$87))</f>
      </c>
      <c r="FU87" t="s" s="154">
        <f>IF(FU14="","",IF(FU14="Tarifa 1","No aplica",$AI$87))</f>
      </c>
      <c r="FV87" t="s" s="154">
        <f>IF(FV14="","",IF(FV14="Tarifa 1","No aplica",$AI$87))</f>
      </c>
      <c r="FW87" t="s" s="154">
        <f>IF(FW14="","",IF(FW14="Tarifa 1","No aplica",$AI$87))</f>
      </c>
      <c r="FX87" t="s" s="154">
        <f>IF(FX14="","",IF(FX14="Tarifa 1","No aplica",$AI$87))</f>
      </c>
      <c r="FY87" t="s" s="154">
        <f>IF(FY14="","",IF(FY14="Tarifa 1","No aplica",$AI$87))</f>
      </c>
      <c r="FZ87" t="s" s="154">
        <f>IF(FZ14="","",IF(FZ14="Tarifa 1","No aplica",$AI$87))</f>
      </c>
      <c r="GA87" t="s" s="154">
        <f>IF(GA14="","",IF(GA14="Tarifa 1","No aplica",$AI$87))</f>
      </c>
      <c r="GB87" t="s" s="154">
        <f>IF(GB14="","",IF(GB14="Tarifa 1","No aplica",$AI$87))</f>
      </c>
      <c r="GC87" t="s" s="154">
        <f>IF(GC14="","",IF(GC14="Tarifa 1","No aplica",$AI$87))</f>
      </c>
      <c r="GD87" t="s" s="154">
        <f>IF(GD14="","",IF(GD14="Tarifa 1","No aplica",$AI$87))</f>
      </c>
      <c r="GE87" t="s" s="154">
        <f>IF(GE14="","",IF(GE14="Tarifa 1","No aplica",$AI$87))</f>
      </c>
      <c r="GF87" t="s" s="154">
        <f>IF(GF14="","",IF(GF14="Tarifa 1","No aplica",$AI$87))</f>
      </c>
      <c r="GG87" t="s" s="154">
        <f>IF(GG14="","",IF(GG14="Tarifa 1","No aplica",$AI$87))</f>
      </c>
      <c r="GH87" t="s" s="154">
        <f>IF(GH14="","",IF(GH14="Tarifa 1","No aplica",$AI$87))</f>
      </c>
      <c r="GI87" t="s" s="154">
        <f>IF(GI14="","",IF(GI14="Tarifa 1","No aplica",$AI$87))</f>
      </c>
      <c r="GJ87" t="s" s="154">
        <f>IF(GJ14="","",IF(GJ14="Tarifa 1","No aplica",$AI$87))</f>
      </c>
      <c r="GK87" t="s" s="154">
        <f>IF(GK14="","",IF(GK14="Tarifa 1","No aplica",$AI$87))</f>
      </c>
      <c r="GL87" t="s" s="154">
        <f>IF(GL14="","",IF(GL14="Tarifa 1","No aplica",$AI$87))</f>
      </c>
      <c r="GM87" t="s" s="154">
        <f>IF(GM14="","",IF(GM14="Tarifa 1","No aplica",$AI$87))</f>
      </c>
      <c r="GN87" t="s" s="154">
        <f>IF(GN14="","",IF(GN14="Tarifa 1","No aplica",$AI$87))</f>
      </c>
      <c r="GO87" t="s" s="154">
        <f>IF(GO14="","",IF(GO14="Tarifa 1","No aplica",$AI$87))</f>
      </c>
      <c r="GP87" t="s" s="154">
        <f>IF(GP14="","",IF(GP14="Tarifa 1","No aplica",$AI$87))</f>
      </c>
      <c r="GQ87" t="s" s="154">
        <f>IF(GQ14="","",IF(GQ14="Tarifa 1","No aplica",$AI$87))</f>
      </c>
      <c r="GR87" t="s" s="154">
        <f>IF(GR14="","",IF(GR14="Tarifa 1","No aplica",$AI$87))</f>
      </c>
      <c r="GS87" t="s" s="154">
        <f>IF(GS14="","",IF(GS14="Tarifa 1","No aplica",$AI$87))</f>
      </c>
      <c r="GT87" t="s" s="154">
        <f>IF(GT14="","",IF(GT14="Tarifa 1","No aplica",$AI$87))</f>
      </c>
      <c r="GU87" t="s" s="154">
        <f>IF(GU14="","",IF(GU14="Tarifa 1","No aplica",$AI$87))</f>
      </c>
      <c r="GV87" t="s" s="154">
        <f>IF(GV14="","",IF(GV14="Tarifa 1","No aplica",$AI$87))</f>
      </c>
      <c r="GW87" t="s" s="154">
        <f>IF(GW14="","",IF(GW14="Tarifa 1","No aplica",$AI$87))</f>
      </c>
      <c r="GX87" t="s" s="154">
        <f>IF(GX14="","",IF(GX14="Tarifa 1","No aplica",$AI$87))</f>
      </c>
      <c r="GY87" t="s" s="154">
        <f>IF(GY14="","",IF(GY14="Tarifa 1","No aplica",$AI$87))</f>
      </c>
      <c r="GZ87" t="s" s="154">
        <f>IF(GZ14="","",IF(GZ14="Tarifa 1","No aplica",$AI$87))</f>
      </c>
      <c r="HA87" t="s" s="154">
        <f>IF(HA14="","",IF(HA14="Tarifa 1","No aplica",$AI$87))</f>
      </c>
      <c r="HB87" t="s" s="154">
        <f>IF(HB14="","",IF(HB14="Tarifa 1","No aplica",$AI$87))</f>
      </c>
      <c r="HC87" t="s" s="154">
        <f>IF(HC14="","",IF(HC14="Tarifa 1","No aplica",$AI$87))</f>
      </c>
      <c r="HD87" t="s" s="154">
        <f>IF(HD14="","",IF(HD14="Tarifa 1","No aplica",$AI$87))</f>
      </c>
      <c r="HE87" t="s" s="154">
        <f>IF(HE14="","",IF(HE14="Tarifa 1","No aplica",$AI$87))</f>
      </c>
      <c r="HF87" t="s" s="154">
        <f>IF(HF14="","",IF(HF14="Tarifa 1","No aplica",$AI$87))</f>
      </c>
      <c r="HG87" t="s" s="154">
        <f>IF(HG14="","",IF(HG14="Tarifa 1","No aplica",$AI$87))</f>
      </c>
      <c r="HH87" t="s" s="154">
        <f>IF(HH14="","",IF(HH14="Tarifa 1","No aplica",$AI$87))</f>
      </c>
      <c r="HI87" t="s" s="154">
        <f>IF(HI14="","",IF(HI14="Tarifa 1","No aplica",$AI$87))</f>
      </c>
      <c r="HJ87" t="s" s="154">
        <f>IF(HJ14="","",IF(HJ14="Tarifa 1","No aplica",$AI$87))</f>
      </c>
      <c r="HK87" t="s" s="154">
        <f>IF(HK14="","",IF(HK14="Tarifa 1","No aplica",$AI$87))</f>
      </c>
      <c r="HL87" t="s" s="154">
        <f>IF(HL14="","",IF(HL14="Tarifa 1","No aplica",$AI$87))</f>
      </c>
      <c r="HM87" t="s" s="154">
        <f>IF(HM14="","",IF(HM14="Tarifa 1","No aplica",$AI$87))</f>
      </c>
      <c r="HN87" t="s" s="154">
        <f>IF(HN14="","",IF(HN14="Tarifa 1","No aplica",$AI$87))</f>
      </c>
      <c r="HO87" t="s" s="154">
        <f>IF(HO14="","",IF(HO14="Tarifa 1","No aplica",$AI$87))</f>
      </c>
      <c r="HP87" t="s" s="154">
        <f>IF(HP14="","",IF(HP14="Tarifa 1","No aplica",$AI$87))</f>
      </c>
      <c r="HQ87" t="s" s="154">
        <f>IF(HQ14="","",IF(HQ14="Tarifa 1","No aplica",$AI$87))</f>
      </c>
      <c r="HR87" t="s" s="154">
        <f>IF(HR14="","",IF(HR14="Tarifa 1","No aplica",$AI$87))</f>
      </c>
      <c r="HS87" t="s" s="154">
        <f>IF(HS14="","",IF(HS14="Tarifa 1","No aplica",$AI$87))</f>
      </c>
      <c r="HT87" t="s" s="154">
        <f>IF(HT14="","",IF(HT14="Tarifa 1","No aplica",$AI$87))</f>
      </c>
      <c r="HU87" t="s" s="154">
        <f>IF(HU14="","",IF(HU14="Tarifa 1","No aplica",$AI$87))</f>
      </c>
      <c r="HV87" t="s" s="154">
        <f>IF(HV14="","",IF(HV14="Tarifa 1","No aplica",$AI$87))</f>
      </c>
      <c r="HW87" t="s" s="154">
        <f>IF(HW14="","",IF(HW14="Tarifa 1","No aplica",$AI$87))</f>
      </c>
      <c r="HX87" t="s" s="154">
        <f>IF(HX14="","",IF(HX14="Tarifa 1","No aplica",$AI$87))</f>
      </c>
      <c r="HY87" t="s" s="154">
        <f>IF(HY14="","",IF(HY14="Tarifa 1","No aplica",$AI$87))</f>
      </c>
      <c r="HZ87" t="s" s="154">
        <f>IF(HZ14="","",IF(HZ14="Tarifa 1","No aplica",$AI$87))</f>
      </c>
      <c r="IA87" t="s" s="154">
        <f>IF(IA14="","",IF(IA14="Tarifa 1","No aplica",$AI$87))</f>
      </c>
      <c r="IB87" t="s" s="154">
        <f>IF(IB14="","",IF(IB14="Tarifa 1","No aplica",$AI$87))</f>
      </c>
      <c r="IC87" t="s" s="154">
        <f>IF(IC14="","",IF(IC14="Tarifa 1","No aplica",$AI$87))</f>
      </c>
      <c r="ID87" t="s" s="154">
        <f>IF(ID14="","",IF(ID14="Tarifa 1","No aplica",$AI$87))</f>
      </c>
      <c r="IE87" t="s" s="154">
        <f>IF(IE14="","",IF(IE14="Tarifa 1","No aplica",$AI$87))</f>
      </c>
      <c r="IF87" t="s" s="154">
        <f>IF(IF14="","",IF(IF14="Tarifa 1","No aplica",$AI$87))</f>
      </c>
      <c r="IG87" t="s" s="154">
        <f>IF(IG14="","",IF(IG14="Tarifa 1","No aplica",$AI$87))</f>
      </c>
      <c r="IH87" t="s" s="154">
        <f>IF(IH14="","",IF(IH14="Tarifa 1","No aplica",$AI$87))</f>
      </c>
      <c r="II87" t="s" s="154">
        <f>IF(II14="","",IF(II14="Tarifa 1","No aplica",$AI$87))</f>
      </c>
      <c r="IJ87" t="s" s="154">
        <f>IF(IJ14="","",IF(IJ14="Tarifa 1","No aplica",$AI$87))</f>
      </c>
      <c r="IK87" t="s" s="154">
        <f>IF(IK14="","",IF(IK14="Tarifa 1","No aplica",$AI$87))</f>
      </c>
      <c r="IL87" t="s" s="154">
        <f>IF(IL14="","",IF(IL14="Tarifa 1","No aplica",$AI$87))</f>
      </c>
      <c r="IM87" t="s" s="154">
        <f>IF(IM14="","",IF(IM14="Tarifa 1","No aplica",$AI$87))</f>
      </c>
      <c r="IN87" t="s" s="154">
        <f>IF(IN14="","",IF(IN14="Tarifa 1","No aplica",$AI$87))</f>
      </c>
      <c r="IO87" t="s" s="154">
        <f>IF(IO14="","",IF(IO14="Tarifa 1","No aplica",$AI$87))</f>
      </c>
      <c r="IP87" t="s" s="154">
        <f>IF(IP14="","",IF(IP14="Tarifa 1","No aplica",$AI$87))</f>
      </c>
      <c r="IQ87" t="s" s="154">
        <f>IF(IQ14="","",IF(IQ14="Tarifa 1","No aplica",$AI$87))</f>
      </c>
      <c r="IR87" t="s" s="154">
        <f>IF(IR14="","",IF(IR14="Tarifa 1","No aplica",$AI$87))</f>
      </c>
      <c r="IS87" t="s" s="154">
        <f>IF(IS14="","",IF(IS14="Tarifa 1","No aplica",$AI$87))</f>
      </c>
      <c r="IT87" t="s" s="154">
        <f>IF(IT14="","",IF(IT14="Tarifa 1","No aplica",$AI$87))</f>
      </c>
      <c r="IU87" t="s" s="186">
        <f>IF(IU14="","",IF(IU14="Tarifa 1","No aplica",$AI$87))</f>
      </c>
    </row>
    <row r="88" s="141" customFormat="1" ht="15.2" customHeight="1">
      <c r="B88" t="s" s="153">
        <f>IF(INDEX(C88:AH88,1,'Tarifas Eléctricas'!$E$38)=0," ",INDEX(C88:AH88,1,'Tarifas Eléctricas'!$E$38))</f>
        <v>570</v>
      </c>
      <c r="C88" s="157"/>
      <c r="D88" s="157"/>
      <c r="E88" s="157"/>
      <c r="F88" s="157"/>
      <c r="G88" s="157"/>
      <c r="H88" s="157"/>
      <c r="I88" t="s" s="154">
        <v>1621</v>
      </c>
      <c r="J88" s="157"/>
      <c r="K88" s="157"/>
      <c r="L88" s="157"/>
      <c r="M88" s="157"/>
      <c r="N88" s="157"/>
      <c r="O88" s="157"/>
      <c r="P88" t="s" s="154">
        <v>1622</v>
      </c>
      <c r="Q88" t="s" s="154">
        <v>1623</v>
      </c>
      <c r="R88" t="s" s="154">
        <v>1624</v>
      </c>
      <c r="S88" s="157"/>
      <c r="T88" s="157"/>
      <c r="U88" s="157"/>
      <c r="V88" t="s" s="154">
        <v>1625</v>
      </c>
      <c r="W88" t="s" s="154">
        <v>1626</v>
      </c>
      <c r="X88" s="157"/>
      <c r="Y88" s="157"/>
      <c r="Z88" s="157"/>
      <c r="AA88" s="157"/>
      <c r="AB88" s="157"/>
      <c r="AC88" s="157"/>
      <c r="AD88" s="157"/>
      <c r="AE88" s="157"/>
      <c r="AF88" t="s" s="154">
        <v>1627</v>
      </c>
      <c r="AG88" t="s" s="154">
        <v>1628</v>
      </c>
      <c r="AH88" s="157"/>
      <c r="AI88" t="s" s="187">
        <v>1564</v>
      </c>
      <c r="AJ88" t="s" s="185">
        <f>AJ53</f>
        <v>1230</v>
      </c>
      <c r="AK88" t="s" s="154">
        <f t="shared" si="3353" ref="AK88:FI88">IF(AK15="","",IF(AK15="Tarifa 1","No aplica",$AI$88))</f>
        <v>952</v>
      </c>
      <c r="AL88" t="s" s="154">
        <f>IF(AL15="","",IF(AL15="Tarifa 1","No aplica",$AI$88))</f>
        <v>952</v>
      </c>
      <c r="AM88" t="s" s="154">
        <f>IF(AM15="","",IF(AM15="Tarifa 1","No aplica",$AI$88))</f>
        <v>952</v>
      </c>
      <c r="AN88" t="s" s="154">
        <f>IF(AN15="","",IF(AN15="Tarifa 1","No aplica",$AI$88))</f>
        <v>952</v>
      </c>
      <c r="AO88" t="s" s="154">
        <v>1535</v>
      </c>
      <c r="AP88" t="s" s="154">
        <f>IF(AP15="","",IF(AP15="Tarifa 1","No aplica",$AI$88))</f>
        <v>952</v>
      </c>
      <c r="AQ88" t="s" s="154">
        <f>IF(AQ15="","",IF(AQ15="Tarifa 1","No aplica",$AI$88))</f>
        <v>952</v>
      </c>
      <c r="AR88" t="s" s="154">
        <f>IF(AR15="","",IF(AR15="Tarifa 1","No aplica",$AI$88))</f>
        <v>952</v>
      </c>
      <c r="AS88" t="s" s="154">
        <f>IF(AS15="","",IF(AS15="Tarifa 1","No aplica",$AI$88))</f>
        <v>952</v>
      </c>
      <c r="AT88" t="s" s="154">
        <f>IF(AT15="","",IF(AT15="Tarifa 1","No aplica",$AI$88))</f>
        <v>952</v>
      </c>
      <c r="AU88" t="s" s="154">
        <f>IF(AU15="","",IF(AU15="Tarifa 1","No aplica",$AI$88))</f>
        <v>952</v>
      </c>
      <c r="AV88" t="s" s="154">
        <f>IF(AV15="","",IF(AV15="Tarifa 1","No aplica",$AI$88))</f>
        <v>952</v>
      </c>
      <c r="AW88" t="s" s="154">
        <f>IF(AW15="","",IF(AW15="Tarifa 1","No aplica",$AI$88))</f>
        <v>952</v>
      </c>
      <c r="AX88" t="s" s="154">
        <f>IF(AX15="","",IF(AX15="Tarifa 1","No aplica",$AI$88))</f>
        <v>952</v>
      </c>
      <c r="AY88" t="s" s="154">
        <v>1535</v>
      </c>
      <c r="AZ88" t="s" s="154">
        <f>IF(AZ15="","",IF(AZ15="Tarifa 1","No aplica",$AI$88))</f>
        <v>952</v>
      </c>
      <c r="BA88" t="s" s="154">
        <f>IF(BA15="","",IF(BA15="Tarifa 1","No aplica",$AI$88))</f>
        <v>952</v>
      </c>
      <c r="BB88" t="s" s="154">
        <f>IF(BB15="","",IF(BB15="Tarifa 1","No aplica",$AI$88))</f>
        <v>952</v>
      </c>
      <c r="BC88" t="s" s="154">
        <f>IF(BC15="","",IF(BC15="Tarifa 1","No aplica",$AI$88))</f>
        <v>952</v>
      </c>
      <c r="BD88" t="s" s="154">
        <f>IF(BD15="","",IF(BD15="Tarifa 1","No aplica",$AI$88))</f>
        <v>952</v>
      </c>
      <c r="BE88" t="s" s="154">
        <v>1515</v>
      </c>
      <c r="BF88" t="s" s="154">
        <v>1515</v>
      </c>
      <c r="BG88" t="s" s="154">
        <f>IF(BG15="","",IF(BG15="Tarifa 1","No aplica",$AI$88))</f>
        <v>952</v>
      </c>
      <c r="BH88" t="s" s="154">
        <f>IF(BH15="","",IF(BH15="Tarifa 1","No aplica",$AI$88))</f>
        <v>952</v>
      </c>
      <c r="BI88" t="s" s="154">
        <f>IF(BI15="","",IF(BI15="Tarifa 1","No aplica",$AI$88))</f>
        <v>952</v>
      </c>
      <c r="BJ88" t="s" s="154">
        <f>IF(BJ15="","",IF(BJ15="Tarifa 1","No aplica",$AI$88))</f>
        <v>952</v>
      </c>
      <c r="BK88" t="s" s="154">
        <v>1515</v>
      </c>
      <c r="BL88" t="s" s="154">
        <f>IF(BL15="","",IF(BL15="Tarifa 1","No aplica",$AI$88))</f>
        <v>952</v>
      </c>
      <c r="BM88" t="s" s="154">
        <f>IF(BM15="","",IF(BM15="Tarifa 1","No aplica",$AI$88))</f>
        <v>952</v>
      </c>
      <c r="BN88" t="s" s="154">
        <f>IF(BN15="","",IF(BN15="Tarifa 1","No aplica",$AI$88))</f>
        <v>952</v>
      </c>
      <c r="BO88" t="s" s="154">
        <f>IF(BO15="","",IF(BO15="Tarifa 1","No aplica",$AI$88))</f>
        <v>952</v>
      </c>
      <c r="BP88" t="s" s="154">
        <f>IF(BP15="","",IF(BP15="Tarifa 1","No aplica",$AI$88))</f>
        <v>952</v>
      </c>
      <c r="BQ88" t="s" s="154">
        <f>IF(BQ15="","",IF(BQ15="Tarifa 1","No aplica",$AI$88))</f>
        <v>952</v>
      </c>
      <c r="BR88" t="s" s="154">
        <v>1535</v>
      </c>
      <c r="BS88" t="s" s="154">
        <f>IF(BS15="","",IF(BS15="Tarifa 1","No aplica",$AI$88))</f>
        <v>952</v>
      </c>
      <c r="BT88" t="s" s="154">
        <f>IF(BT15="","",IF(BT15="Tarifa 1","No aplica",$AI$88))</f>
        <v>952</v>
      </c>
      <c r="BU88" t="s" s="154">
        <v>1535</v>
      </c>
      <c r="BV88" t="s" s="154">
        <f>IF(BV15="","",IF(BV15="Tarifa 1","No aplica",$AI$88))</f>
        <v>952</v>
      </c>
      <c r="BW88" t="s" s="154">
        <f>IF(BW15="","",IF(BW15="Tarifa 1","No aplica",$AI$88))</f>
        <v>952</v>
      </c>
      <c r="BX88" t="s" s="154">
        <v>1535</v>
      </c>
      <c r="BY88" t="s" s="154">
        <f>IF(BY15="","",IF(BY15="Tarifa 1","No aplica",$AI$88))</f>
        <v>952</v>
      </c>
      <c r="BZ88" t="s" s="154">
        <f>IF(BZ15="","",IF(BZ15="Tarifa 1","No aplica",$AI$88))</f>
        <v>952</v>
      </c>
      <c r="CA88" t="s" s="154">
        <v>1515</v>
      </c>
      <c r="CB88" t="s" s="154">
        <f>IF(CB15="","",IF(CB15="Tarifa 1","No aplica",$AI$88))</f>
        <v>952</v>
      </c>
      <c r="CC88" t="s" s="154">
        <f>IF(CC15="","",IF(CC15="Tarifa 1","No aplica",$AI$88))</f>
        <v>952</v>
      </c>
      <c r="CD88" t="s" s="154">
        <f>IF(CD15="","",IF(CD15="Tarifa 1","No aplica",$AI$88))</f>
        <v>952</v>
      </c>
      <c r="CE88" t="s" s="154">
        <f>IF(CE15="","",IF(CE15="Tarifa 1","No aplica",$AI$88))</f>
        <v>952</v>
      </c>
      <c r="CF88" t="s" s="154">
        <f>IF(CF15="","",IF(CF15="Tarifa 1","No aplica",$AI$88))</f>
        <v>952</v>
      </c>
      <c r="CG88" t="s" s="154">
        <v>1535</v>
      </c>
      <c r="CH88" t="s" s="154">
        <f>IF(CH15="","",IF(CH15="Tarifa 1","No aplica",$AI$88))</f>
        <v>952</v>
      </c>
      <c r="CI88" t="s" s="154">
        <f>IF(CI15="","",IF(CI15="Tarifa 1","No aplica",$AI$88))</f>
        <v>952</v>
      </c>
      <c r="CJ88" t="s" s="154">
        <f>IF(CJ15="","",IF(CJ15="Tarifa 1","No aplica",$AI$88))</f>
        <v>952</v>
      </c>
      <c r="CK88" t="s" s="154">
        <f>IF(CK15="","",IF(CK15="Tarifa 1","No aplica",$AI$88))</f>
        <v>952</v>
      </c>
      <c r="CL88" t="s" s="154">
        <v>1535</v>
      </c>
      <c r="CM88" t="s" s="154">
        <f>IF(CM15="","",IF(CM15="Tarifa 1","No aplica",$AI$88))</f>
        <v>952</v>
      </c>
      <c r="CN88" t="s" s="154">
        <f>IF(CN15="","",IF(CN15="Tarifa 1","No aplica",$AI$88))</f>
        <v>952</v>
      </c>
      <c r="CO88" t="s" s="154">
        <f>IF(CO15="","",IF(CO15="Tarifa 1","No aplica",$AI$88))</f>
        <v>952</v>
      </c>
      <c r="CP88" t="s" s="154">
        <v>1535</v>
      </c>
      <c r="CQ88" t="s" s="154">
        <f>IF(CQ15="","",IF(CQ15="Tarifa 1","No aplica",$AI$88))</f>
        <v>952</v>
      </c>
      <c r="CR88" t="s" s="154">
        <f>IF(CR15="","",IF(CR15="Tarifa 1","No aplica",$AI$88))</f>
        <v>952</v>
      </c>
      <c r="CS88" t="s" s="154">
        <f>IF(CS15="","",IF(CS15="Tarifa 1","No aplica",$AI$88))</f>
        <v>952</v>
      </c>
      <c r="CT88" t="s" s="154">
        <f>IF(CT15="","",IF(CT15="Tarifa 1","No aplica",$AI$88))</f>
        <v>952</v>
      </c>
      <c r="CU88" t="s" s="154">
        <f>IF(CU15="","",IF(CU15="Tarifa 1","No aplica",$AI$88))</f>
        <v>952</v>
      </c>
      <c r="CV88" t="s" s="154">
        <f>IF(CV15="","",IF(CV15="Tarifa 1","No aplica",$AI$88))</f>
        <v>952</v>
      </c>
      <c r="CW88" t="s" s="154">
        <f>IF(CW15="","",IF(CW15="Tarifa 1","No aplica",$AI$88))</f>
        <v>952</v>
      </c>
      <c r="CX88" t="s" s="154">
        <f>IF(CX15="","",IF(CX15="Tarifa 1","No aplica",$AI$88))</f>
        <v>952</v>
      </c>
      <c r="CY88" t="s" s="154">
        <v>1515</v>
      </c>
      <c r="CZ88" t="s" s="154">
        <v>1515</v>
      </c>
      <c r="DA88" t="s" s="154">
        <f>IF(DA15="","",IF(DA15="Tarifa 1","No aplica",$AI$88))</f>
        <v>952</v>
      </c>
      <c r="DB88" t="s" s="154">
        <f>IF(DB15="","",IF(DB15="Tarifa 1","No aplica",$AI$88))</f>
        <v>952</v>
      </c>
      <c r="DC88" t="s" s="154">
        <f>IF(DC15="","",IF(DC15="Tarifa 1","No aplica",$AI$88))</f>
        <v>952</v>
      </c>
      <c r="DD88" t="s" s="154">
        <f>IF(DD15="","",IF(DD15="Tarifa 1","No aplica",$AI$88))</f>
        <v>952</v>
      </c>
      <c r="DE88" t="s" s="154">
        <f>IF(DE15="","",IF(DE15="Tarifa 1","No aplica",$AI$88))</f>
        <v>952</v>
      </c>
      <c r="DF88" t="s" s="154">
        <f>IF(DF15="","",IF(DF15="Tarifa 1","No aplica",$AI$88))</f>
        <v>952</v>
      </c>
      <c r="DG88" t="s" s="154">
        <f>IF(DG15="","",IF(DG15="Tarifa 1","No aplica",$AI$88))</f>
        <v>952</v>
      </c>
      <c r="DH88" t="s" s="154">
        <f>IF(DH15="","",IF(DH15="Tarifa 1","No aplica",$AI$88))</f>
        <v>952</v>
      </c>
      <c r="DI88" t="s" s="154">
        <f>IF(DI15="","",IF(DI15="Tarifa 1","No aplica",$AI$88))</f>
        <v>952</v>
      </c>
      <c r="DJ88" t="s" s="154">
        <f>IF(DJ15="","",IF(DJ15="Tarifa 1","No aplica",$AI$88))</f>
        <v>952</v>
      </c>
      <c r="DK88" t="s" s="154">
        <f>IF(DK15="","",IF(DK15="Tarifa 1","No aplica",$AI$88))</f>
        <v>952</v>
      </c>
      <c r="DL88" t="s" s="154">
        <v>1535</v>
      </c>
      <c r="DM88" t="s" s="154">
        <f>IF(DM15="","",IF(DM15="Tarifa 1","No aplica",$AI$88))</f>
        <v>952</v>
      </c>
      <c r="DN88" t="s" s="154">
        <f>IF(DN15="","",IF(DN15="Tarifa 1","No aplica",$AI$88))</f>
        <v>952</v>
      </c>
      <c r="DO88" t="s" s="154">
        <f>IF(DO15="","",IF(DO15="Tarifa 1","No aplica",$AI$88))</f>
        <v>952</v>
      </c>
      <c r="DP88" t="s" s="154">
        <v>1535</v>
      </c>
      <c r="DQ88" t="s" s="154">
        <f>IF(DQ15="","",IF(DQ15="Tarifa 1","No aplica",$AI$88))</f>
        <v>952</v>
      </c>
      <c r="DR88" t="s" s="154">
        <f>IF(DR15="","",IF(DR15="Tarifa 1","No aplica",$AI$88))</f>
        <v>952</v>
      </c>
      <c r="DS88" t="s" s="154">
        <f>IF(DS15="","",IF(DS15="Tarifa 1","No aplica",$AI$88))</f>
        <v>952</v>
      </c>
      <c r="DT88" t="s" s="154">
        <f>IF(DT15="","",IF(DT15="Tarifa 1","No aplica",$AI$88))</f>
        <v>952</v>
      </c>
      <c r="DU88" t="s" s="154">
        <f>IF(DU15="","",IF(DU15="Tarifa 1","No aplica",$AI$88))</f>
        <v>952</v>
      </c>
      <c r="DV88" t="s" s="154">
        <v>1535</v>
      </c>
      <c r="DW88" t="s" s="154">
        <f>IF(DW15="","",IF(DW15="Tarifa 1","No aplica",$AI$88))</f>
        <v>952</v>
      </c>
      <c r="DX88" t="s" s="154">
        <f>IF(DX15="","",IF(DX15="Tarifa 1","No aplica",$AI$88))</f>
        <v>952</v>
      </c>
      <c r="DY88" t="s" s="154">
        <f>IF(DY15="","",IF(DY15="Tarifa 1","No aplica",$AI$88))</f>
        <v>952</v>
      </c>
      <c r="DZ88" t="s" s="154">
        <f>IF(DZ15="","",IF(DZ15="Tarifa 1","No aplica",$AI$88))</f>
        <v>952</v>
      </c>
      <c r="EA88" t="s" s="154">
        <f>IF(EA15="","",IF(EA15="Tarifa 1","No aplica",$AI$88))</f>
        <v>952</v>
      </c>
      <c r="EB88" t="s" s="154">
        <f>IF(EB15="","",IF(EB15="Tarifa 1","No aplica",$AI$88))</f>
        <v>952</v>
      </c>
      <c r="EC88" t="s" s="154">
        <f>IF(EC15="","",IF(EC15="Tarifa 1","No aplica",$AI$88))</f>
        <v>952</v>
      </c>
      <c r="ED88" t="s" s="154">
        <f>IF(ED15="","",IF(ED15="Tarifa 1","No aplica",$AI$88))</f>
        <v>952</v>
      </c>
      <c r="EE88" t="s" s="154">
        <f>IF(EE15="","",IF(EE15="Tarifa 1","No aplica",$AI$88))</f>
        <v>952</v>
      </c>
      <c r="EF88" t="s" s="154">
        <v>1515</v>
      </c>
      <c r="EG88" t="s" s="154">
        <f>IF(EG15="","",IF(EG15="Tarifa 1","No aplica",$AI$88))</f>
        <v>952</v>
      </c>
      <c r="EH88" t="s" s="154">
        <v>1535</v>
      </c>
      <c r="EI88" t="s" s="154">
        <f>IF(EI15="","",IF(EI15="Tarifa 1","No aplica",$AI$88))</f>
        <v>952</v>
      </c>
      <c r="EJ88" t="s" s="154">
        <f>IF(EJ15="","",IF(EJ15="Tarifa 1","No aplica",$AI$88))</f>
        <v>952</v>
      </c>
      <c r="EK88" t="s" s="154">
        <f>IF(EK15="","",IF(EK15="Tarifa 1","No aplica",$AI$88))</f>
        <v>952</v>
      </c>
      <c r="EL88" t="s" s="154">
        <f>IF(EL15="","",IF(EL15="Tarifa 1","No aplica",$AI$88))</f>
        <v>952</v>
      </c>
      <c r="EM88" t="s" s="154">
        <f>IF(EM15="","",IF(EM15="Tarifa 1","No aplica",$AI$88))</f>
        <v>952</v>
      </c>
      <c r="EN88" t="s" s="154">
        <f>IF(EN15="","",IF(EN15="Tarifa 1","No aplica",$AI$88))</f>
        <v>952</v>
      </c>
      <c r="EO88" t="s" s="154">
        <f>IF(EO15="","",IF(EO15="Tarifa 1","No aplica",$AI$88))</f>
        <v>952</v>
      </c>
      <c r="EP88" t="s" s="154">
        <v>1535</v>
      </c>
      <c r="EQ88" t="s" s="154">
        <f>IF(EQ15="","",IF(EQ15="Tarifa 1","No aplica",$AI$88))</f>
        <v>952</v>
      </c>
      <c r="ER88" t="s" s="154">
        <f>IF(ER15="","",IF(ER15="Tarifa 1","No aplica",$AI$88))</f>
        <v>952</v>
      </c>
      <c r="ES88" t="s" s="154">
        <f>IF(ES15="","",IF(ES15="Tarifa 1","No aplica",$AI$88))</f>
        <v>952</v>
      </c>
      <c r="ET88" t="s" s="154">
        <f>IF(ET15="","",IF(ET15="Tarifa 1","No aplica",$AI$88))</f>
        <v>952</v>
      </c>
      <c r="EU88" t="s" s="154">
        <f>IF(EU15="","",IF(EU15="Tarifa 1","No aplica",$AI$88))</f>
        <v>952</v>
      </c>
      <c r="EV88" t="s" s="154">
        <f>IF(EV15="","",IF(EV15="Tarifa 1","No aplica",$AI$88))</f>
        <v>952</v>
      </c>
      <c r="EW88" t="s" s="154">
        <f>IF(EW15="","",IF(EW15="Tarifa 1","No aplica",$AI$88))</f>
        <v>952</v>
      </c>
      <c r="EX88" t="s" s="154">
        <f>IF(EX15="","",IF(EX15="Tarifa 1","No aplica",$AI$88))</f>
        <v>952</v>
      </c>
      <c r="EY88" t="s" s="154">
        <f>IF(EY15="","",IF(EY15="Tarifa 1","No aplica",$AI$88))</f>
        <v>952</v>
      </c>
      <c r="EZ88" t="s" s="154">
        <f>IF(EZ15="","",IF(EZ15="Tarifa 1","No aplica",$AI$88))</f>
        <v>952</v>
      </c>
      <c r="FA88" t="s" s="154">
        <f>IF(FA15="","",IF(FA15="Tarifa 1","No aplica",$AI$88))</f>
        <v>952</v>
      </c>
      <c r="FB88" t="s" s="154">
        <f>IF(FB15="","",IF(FB15="Tarifa 1","No aplica",$AI$88))</f>
        <v>952</v>
      </c>
      <c r="FC88" t="s" s="154">
        <f>IF(FC15="","",IF(FC15="Tarifa 1","No aplica",$AI$88))</f>
        <v>952</v>
      </c>
      <c r="FD88" t="s" s="154">
        <f>IF(FD15="","",IF(FD15="Tarifa 1","No aplica",$AI$88))</f>
        <v>952</v>
      </c>
      <c r="FE88" t="s" s="154">
        <v>1515</v>
      </c>
      <c r="FF88" t="s" s="154">
        <f>IF(FF15="","",IF(FF15="Tarifa 1","No aplica",$AI$88))</f>
      </c>
      <c r="FG88" t="s" s="154">
        <f>IF(FG15="","",IF(FG15="Tarifa 1","No aplica",$AI$88))</f>
      </c>
      <c r="FH88" t="s" s="154">
        <f>IF(FH15="","",IF(FH15="Tarifa 1","No aplica",$AI$88))</f>
      </c>
      <c r="FI88" t="s" s="154">
        <f t="shared" si="3353"/>
      </c>
      <c r="FJ88" t="s" s="154">
        <f>IF(FJ15="","",IF(FJ15="Tarifa 1","No aplica",$AI$88))</f>
      </c>
      <c r="FK88" t="s" s="154">
        <f>IF(FK15="","",IF(FK15="Tarifa 1","No aplica",$AI$88))</f>
      </c>
      <c r="FL88" t="s" s="154">
        <f>IF(FL15="","",IF(FL15="Tarifa 1","No aplica",$AI$88))</f>
      </c>
      <c r="FM88" t="s" s="154">
        <f>IF(FM15="","",IF(FM15="Tarifa 1","No aplica",$AI$88))</f>
      </c>
      <c r="FN88" t="s" s="154">
        <f>IF(FN15="","",IF(FN15="Tarifa 1","No aplica",$AI$88))</f>
      </c>
      <c r="FO88" t="s" s="154">
        <f>IF(FO15="","",IF(FO15="Tarifa 1","No aplica",$AI$88))</f>
      </c>
      <c r="FP88" t="s" s="154">
        <f>IF(FP15="","",IF(FP15="Tarifa 1","No aplica",$AI$88))</f>
      </c>
      <c r="FQ88" t="s" s="154">
        <f>IF(FQ15="","",IF(FQ15="Tarifa 1","No aplica",$AI$88))</f>
      </c>
      <c r="FR88" t="s" s="154">
        <f>IF(FR15="","",IF(FR15="Tarifa 1","No aplica",$AI$88))</f>
      </c>
      <c r="FS88" t="s" s="154">
        <f>IF(FS15="","",IF(FS15="Tarifa 1","No aplica",$AI$88))</f>
      </c>
      <c r="FT88" t="s" s="154">
        <f>IF(FT15="","",IF(FT15="Tarifa 1","No aplica",$AI$88))</f>
      </c>
      <c r="FU88" t="s" s="154">
        <f>IF(FU15="","",IF(FU15="Tarifa 1","No aplica",$AI$88))</f>
      </c>
      <c r="FV88" t="s" s="154">
        <f>IF(FV15="","",IF(FV15="Tarifa 1","No aplica",$AI$88))</f>
      </c>
      <c r="FW88" t="s" s="154">
        <f>IF(FW15="","",IF(FW15="Tarifa 1","No aplica",$AI$88))</f>
      </c>
      <c r="FX88" t="s" s="154">
        <f>IF(FX15="","",IF(FX15="Tarifa 1","No aplica",$AI$88))</f>
      </c>
      <c r="FY88" t="s" s="154">
        <f>IF(FY15="","",IF(FY15="Tarifa 1","No aplica",$AI$88))</f>
      </c>
      <c r="FZ88" t="s" s="154">
        <f>IF(FZ15="","",IF(FZ15="Tarifa 1","No aplica",$AI$88))</f>
      </c>
      <c r="GA88" t="s" s="154">
        <f>IF(GA15="","",IF(GA15="Tarifa 1","No aplica",$AI$88))</f>
      </c>
      <c r="GB88" t="s" s="154">
        <f>IF(GB15="","",IF(GB15="Tarifa 1","No aplica",$AI$88))</f>
      </c>
      <c r="GC88" t="s" s="154">
        <f>IF(GC15="","",IF(GC15="Tarifa 1","No aplica",$AI$88))</f>
      </c>
      <c r="GD88" t="s" s="154">
        <f>IF(GD15="","",IF(GD15="Tarifa 1","No aplica",$AI$88))</f>
      </c>
      <c r="GE88" t="s" s="154">
        <f>IF(GE15="","",IF(GE15="Tarifa 1","No aplica",$AI$88))</f>
      </c>
      <c r="GF88" t="s" s="154">
        <f>IF(GF15="","",IF(GF15="Tarifa 1","No aplica",$AI$88))</f>
      </c>
      <c r="GG88" t="s" s="154">
        <f>IF(GG15="","",IF(GG15="Tarifa 1","No aplica",$AI$88))</f>
      </c>
      <c r="GH88" t="s" s="154">
        <f>IF(GH15="","",IF(GH15="Tarifa 1","No aplica",$AI$88))</f>
      </c>
      <c r="GI88" t="s" s="154">
        <f>IF(GI15="","",IF(GI15="Tarifa 1","No aplica",$AI$88))</f>
      </c>
      <c r="GJ88" t="s" s="154">
        <f>IF(GJ15="","",IF(GJ15="Tarifa 1","No aplica",$AI$88))</f>
      </c>
      <c r="GK88" t="s" s="154">
        <f>IF(GK15="","",IF(GK15="Tarifa 1","No aplica",$AI$88))</f>
      </c>
      <c r="GL88" t="s" s="154">
        <f>IF(GL15="","",IF(GL15="Tarifa 1","No aplica",$AI$88))</f>
      </c>
      <c r="GM88" t="s" s="154">
        <f>IF(GM15="","",IF(GM15="Tarifa 1","No aplica",$AI$88))</f>
      </c>
      <c r="GN88" t="s" s="154">
        <f>IF(GN15="","",IF(GN15="Tarifa 1","No aplica",$AI$88))</f>
      </c>
      <c r="GO88" t="s" s="154">
        <f>IF(GO15="","",IF(GO15="Tarifa 1","No aplica",$AI$88))</f>
      </c>
      <c r="GP88" t="s" s="154">
        <f>IF(GP15="","",IF(GP15="Tarifa 1","No aplica",$AI$88))</f>
      </c>
      <c r="GQ88" t="s" s="154">
        <f>IF(GQ15="","",IF(GQ15="Tarifa 1","No aplica",$AI$88))</f>
      </c>
      <c r="GR88" t="s" s="154">
        <f>IF(GR15="","",IF(GR15="Tarifa 1","No aplica",$AI$88))</f>
      </c>
      <c r="GS88" t="s" s="154">
        <f>IF(GS15="","",IF(GS15="Tarifa 1","No aplica",$AI$88))</f>
      </c>
      <c r="GT88" t="s" s="154">
        <f>IF(GT15="","",IF(GT15="Tarifa 1","No aplica",$AI$88))</f>
      </c>
      <c r="GU88" t="s" s="154">
        <f>IF(GU15="","",IF(GU15="Tarifa 1","No aplica",$AI$88))</f>
      </c>
      <c r="GV88" t="s" s="154">
        <f>IF(GV15="","",IF(GV15="Tarifa 1","No aplica",$AI$88))</f>
      </c>
      <c r="GW88" t="s" s="154">
        <f>IF(GW15="","",IF(GW15="Tarifa 1","No aplica",$AI$88))</f>
      </c>
      <c r="GX88" t="s" s="154">
        <f>IF(GX15="","",IF(GX15="Tarifa 1","No aplica",$AI$88))</f>
      </c>
      <c r="GY88" t="s" s="154">
        <f>IF(GY15="","",IF(GY15="Tarifa 1","No aplica",$AI$88))</f>
      </c>
      <c r="GZ88" t="s" s="154">
        <f>IF(GZ15="","",IF(GZ15="Tarifa 1","No aplica",$AI$88))</f>
      </c>
      <c r="HA88" t="s" s="154">
        <f>IF(HA15="","",IF(HA15="Tarifa 1","No aplica",$AI$88))</f>
      </c>
      <c r="HB88" t="s" s="154">
        <f>IF(HB15="","",IF(HB15="Tarifa 1","No aplica",$AI$88))</f>
      </c>
      <c r="HC88" t="s" s="154">
        <f>IF(HC15="","",IF(HC15="Tarifa 1","No aplica",$AI$88))</f>
      </c>
      <c r="HD88" t="s" s="154">
        <f>IF(HD15="","",IF(HD15="Tarifa 1","No aplica",$AI$88))</f>
      </c>
      <c r="HE88" t="s" s="154">
        <f>IF(HE15="","",IF(HE15="Tarifa 1","No aplica",$AI$88))</f>
      </c>
      <c r="HF88" t="s" s="154">
        <f>IF(HF15="","",IF(HF15="Tarifa 1","No aplica",$AI$88))</f>
      </c>
      <c r="HG88" t="s" s="154">
        <f>IF(HG15="","",IF(HG15="Tarifa 1","No aplica",$AI$88))</f>
      </c>
      <c r="HH88" t="s" s="154">
        <f>IF(HH15="","",IF(HH15="Tarifa 1","No aplica",$AI$88))</f>
      </c>
      <c r="HI88" t="s" s="154">
        <f>IF(HI15="","",IF(HI15="Tarifa 1","No aplica",$AI$88))</f>
      </c>
      <c r="HJ88" t="s" s="154">
        <f>IF(HJ15="","",IF(HJ15="Tarifa 1","No aplica",$AI$88))</f>
      </c>
      <c r="HK88" t="s" s="154">
        <f>IF(HK15="","",IF(HK15="Tarifa 1","No aplica",$AI$88))</f>
      </c>
      <c r="HL88" t="s" s="154">
        <f>IF(HL15="","",IF(HL15="Tarifa 1","No aplica",$AI$88))</f>
      </c>
      <c r="HM88" t="s" s="154">
        <f>IF(HM15="","",IF(HM15="Tarifa 1","No aplica",$AI$88))</f>
      </c>
      <c r="HN88" t="s" s="154">
        <f>IF(HN15="","",IF(HN15="Tarifa 1","No aplica",$AI$88))</f>
      </c>
      <c r="HO88" t="s" s="154">
        <f>IF(HO15="","",IF(HO15="Tarifa 1","No aplica",$AI$88))</f>
      </c>
      <c r="HP88" t="s" s="154">
        <f>IF(HP15="","",IF(HP15="Tarifa 1","No aplica",$AI$88))</f>
      </c>
      <c r="HQ88" t="s" s="154">
        <f>IF(HQ15="","",IF(HQ15="Tarifa 1","No aplica",$AI$88))</f>
      </c>
      <c r="HR88" t="s" s="154">
        <f>IF(HR15="","",IF(HR15="Tarifa 1","No aplica",$AI$88))</f>
      </c>
      <c r="HS88" t="s" s="154">
        <f>IF(HS15="","",IF(HS15="Tarifa 1","No aplica",$AI$88))</f>
      </c>
      <c r="HT88" t="s" s="154">
        <f>IF(HT15="","",IF(HT15="Tarifa 1","No aplica",$AI$88))</f>
      </c>
      <c r="HU88" t="s" s="154">
        <f>IF(HU15="","",IF(HU15="Tarifa 1","No aplica",$AI$88))</f>
      </c>
      <c r="HV88" t="s" s="154">
        <f>IF(HV15="","",IF(HV15="Tarifa 1","No aplica",$AI$88))</f>
      </c>
      <c r="HW88" t="s" s="154">
        <f>IF(HW15="","",IF(HW15="Tarifa 1","No aplica",$AI$88))</f>
      </c>
      <c r="HX88" t="s" s="154">
        <f>IF(HX15="","",IF(HX15="Tarifa 1","No aplica",$AI$88))</f>
      </c>
      <c r="HY88" t="s" s="154">
        <f>IF(HY15="","",IF(HY15="Tarifa 1","No aplica",$AI$88))</f>
      </c>
      <c r="HZ88" t="s" s="154">
        <f>IF(HZ15="","",IF(HZ15="Tarifa 1","No aplica",$AI$88))</f>
      </c>
      <c r="IA88" t="s" s="154">
        <f>IF(IA15="","",IF(IA15="Tarifa 1","No aplica",$AI$88))</f>
      </c>
      <c r="IB88" t="s" s="154">
        <f>IF(IB15="","",IF(IB15="Tarifa 1","No aplica",$AI$88))</f>
      </c>
      <c r="IC88" t="s" s="154">
        <f>IF(IC15="","",IF(IC15="Tarifa 1","No aplica",$AI$88))</f>
      </c>
      <c r="ID88" t="s" s="154">
        <f>IF(ID15="","",IF(ID15="Tarifa 1","No aplica",$AI$88))</f>
      </c>
      <c r="IE88" t="s" s="154">
        <f>IF(IE15="","",IF(IE15="Tarifa 1","No aplica",$AI$88))</f>
      </c>
      <c r="IF88" t="s" s="154">
        <f>IF(IF15="","",IF(IF15="Tarifa 1","No aplica",$AI$88))</f>
      </c>
      <c r="IG88" t="s" s="154">
        <f>IF(IG15="","",IF(IG15="Tarifa 1","No aplica",$AI$88))</f>
      </c>
      <c r="IH88" t="s" s="154">
        <f>IF(IH15="","",IF(IH15="Tarifa 1","No aplica",$AI$88))</f>
      </c>
      <c r="II88" t="s" s="154">
        <f>IF(II15="","",IF(II15="Tarifa 1","No aplica",$AI$88))</f>
      </c>
      <c r="IJ88" t="s" s="154">
        <f>IF(IJ15="","",IF(IJ15="Tarifa 1","No aplica",$AI$88))</f>
      </c>
      <c r="IK88" t="s" s="154">
        <f>IF(IK15="","",IF(IK15="Tarifa 1","No aplica",$AI$88))</f>
      </c>
      <c r="IL88" t="s" s="154">
        <f>IF(IL15="","",IF(IL15="Tarifa 1","No aplica",$AI$88))</f>
      </c>
      <c r="IM88" t="s" s="154">
        <f>IF(IM15="","",IF(IM15="Tarifa 1","No aplica",$AI$88))</f>
      </c>
      <c r="IN88" t="s" s="154">
        <f>IF(IN15="","",IF(IN15="Tarifa 1","No aplica",$AI$88))</f>
      </c>
      <c r="IO88" t="s" s="154">
        <f>IF(IO15="","",IF(IO15="Tarifa 1","No aplica",$AI$88))</f>
      </c>
      <c r="IP88" t="s" s="154">
        <f>IF(IP15="","",IF(IP15="Tarifa 1","No aplica",$AI$88))</f>
      </c>
      <c r="IQ88" t="s" s="154">
        <f>IF(IQ15="","",IF(IQ15="Tarifa 1","No aplica",$AI$88))</f>
      </c>
      <c r="IR88" t="s" s="154">
        <f>IF(IR15="","",IF(IR15="Tarifa 1","No aplica",$AI$88))</f>
      </c>
      <c r="IS88" t="s" s="154">
        <f>IF(IS15="","",IF(IS15="Tarifa 1","No aplica",$AI$88))</f>
      </c>
      <c r="IT88" t="s" s="154">
        <f>IF(IT15="","",IF(IT15="Tarifa 1","No aplica",$AI$88))</f>
      </c>
      <c r="IU88" t="s" s="186">
        <f>IF(IU15="","",IF(IU15="Tarifa 1","No aplica",$AI$88))</f>
      </c>
    </row>
    <row r="89" s="141" customFormat="1" ht="15.2" customHeight="1">
      <c r="B89" t="s" s="153">
        <f>IF(INDEX(C89:AH89,1,'Tarifas Eléctricas'!$E$38)=0," ",INDEX(C89:AH89,1,'Tarifas Eléctricas'!$E$38))</f>
        <v>570</v>
      </c>
      <c r="C89" s="157"/>
      <c r="D89" s="157"/>
      <c r="E89" s="157"/>
      <c r="F89" s="157"/>
      <c r="G89" s="157"/>
      <c r="H89" s="157"/>
      <c r="I89" t="s" s="154">
        <v>1629</v>
      </c>
      <c r="J89" s="157"/>
      <c r="K89" s="157"/>
      <c r="L89" s="157"/>
      <c r="M89" s="157"/>
      <c r="N89" s="157"/>
      <c r="O89" s="157"/>
      <c r="P89" t="s" s="154">
        <v>1630</v>
      </c>
      <c r="Q89" t="s" s="154">
        <v>1631</v>
      </c>
      <c r="R89" t="s" s="154">
        <v>1632</v>
      </c>
      <c r="S89" s="157"/>
      <c r="T89" s="157"/>
      <c r="U89" s="157"/>
      <c r="V89" t="s" s="154">
        <v>1633</v>
      </c>
      <c r="W89" t="s" s="154">
        <v>1634</v>
      </c>
      <c r="X89" s="157"/>
      <c r="Y89" s="157"/>
      <c r="Z89" s="157"/>
      <c r="AA89" s="157"/>
      <c r="AB89" s="157"/>
      <c r="AC89" s="157"/>
      <c r="AD89" s="157"/>
      <c r="AE89" s="157"/>
      <c r="AF89" t="s" s="154">
        <v>1635</v>
      </c>
      <c r="AG89" t="s" s="154">
        <v>1636</v>
      </c>
      <c r="AH89" s="157"/>
      <c r="AI89" t="s" s="184">
        <v>1535</v>
      </c>
      <c r="AJ89" t="s" s="185">
        <f>AJ54</f>
        <v>1245</v>
      </c>
      <c r="AK89" t="s" s="154">
        <f>IF(AK16="","",IF(AK16="Tarifa 1","No aplica",$AI$89))</f>
        <v>952</v>
      </c>
      <c r="AL89" t="s" s="154">
        <f>IF(AL16="","",IF(AL16="Tarifa 1","No aplica",$AI$89))</f>
        <v>952</v>
      </c>
      <c r="AM89" t="s" s="154">
        <f>IF(AM16="","",IF(AM16="Tarifa 1","No aplica",$AI$89))</f>
        <v>952</v>
      </c>
      <c r="AN89" t="s" s="154">
        <f>IF(AN16="","",IF(AN16="Tarifa 1","No aplica",$AI$89))</f>
        <v>952</v>
      </c>
      <c r="AO89" t="s" s="154">
        <f>IF(AO16="","",IF(AO16="Tarifa 1","No aplica",$AI$89))</f>
        <v>952</v>
      </c>
      <c r="AP89" t="s" s="154">
        <f>IF(AP16="","",IF(AP16="Tarifa 1","No aplica",$AI$89))</f>
        <v>952</v>
      </c>
      <c r="AQ89" t="s" s="154">
        <f>IF(AQ16="","",IF(AQ16="Tarifa 1","No aplica",$AI$89))</f>
        <v>952</v>
      </c>
      <c r="AR89" t="s" s="154">
        <f>IF(AR16="","",IF(AR16="Tarifa 1","No aplica",$AI$89))</f>
        <v>952</v>
      </c>
      <c r="AS89" t="s" s="154">
        <f>IF(AS16="","",IF(AS16="Tarifa 1","No aplica",$AI$89))</f>
        <v>952</v>
      </c>
      <c r="AT89" t="s" s="154">
        <f>IF(AT16="","",IF(AT16="Tarifa 1","No aplica",$AI$89))</f>
        <v>952</v>
      </c>
      <c r="AU89" t="s" s="154">
        <f>IF(AU16="","",IF(AU16="Tarifa 1","No aplica",$AI$89))</f>
        <v>952</v>
      </c>
      <c r="AV89" t="s" s="154">
        <f>IF(AV16="","",IF(AV16="Tarifa 1","No aplica",$AI$89))</f>
        <v>952</v>
      </c>
      <c r="AW89" t="s" s="154">
        <f>IF(AW16="","",IF(AW16="Tarifa 1","No aplica",$AI$89))</f>
        <v>952</v>
      </c>
      <c r="AX89" t="s" s="154">
        <f>IF(AX16="","",IF(AX16="Tarifa 1","No aplica",$AI$89))</f>
        <v>952</v>
      </c>
      <c r="AY89" t="s" s="154">
        <f>IF(AY16="","",IF(AY16="Tarifa 1","No aplica",$AI$89))</f>
        <v>952</v>
      </c>
      <c r="AZ89" t="s" s="154">
        <f>IF(AZ16="","",IF(AZ16="Tarifa 1","No aplica",$AI$89))</f>
        <v>952</v>
      </c>
      <c r="BA89" t="s" s="154">
        <f>IF(BA16="","",IF(BA16="Tarifa 1","No aplica",$AI$89))</f>
        <v>952</v>
      </c>
      <c r="BB89" t="s" s="154">
        <f>IF(BB16="","",IF(BB16="Tarifa 1","No aplica",$AI$89))</f>
        <v>952</v>
      </c>
      <c r="BC89" t="s" s="154">
        <f>IF(BC16="","",IF(BC16="Tarifa 1","No aplica",$AI$89))</f>
        <v>952</v>
      </c>
      <c r="BD89" t="s" s="154">
        <f>IF(BD16="","",IF(BD16="Tarifa 1","No aplica",$AI$89))</f>
        <v>952</v>
      </c>
      <c r="BE89" t="s" s="154">
        <f>IF(BE16="","",IF(BE16="Tarifa 1","No aplica",$AI$89))</f>
        <v>952</v>
      </c>
      <c r="BF89" t="s" s="154">
        <f>IF(BF16="","",IF(BF16="Tarifa 1","No aplica",$AI$89))</f>
        <v>952</v>
      </c>
      <c r="BG89" t="s" s="154">
        <f>IF(BG16="","",IF(BG16="Tarifa 1","No aplica",$AI$89))</f>
        <v>952</v>
      </c>
      <c r="BH89" t="s" s="154">
        <f>IF(BH16="","",IF(BH16="Tarifa 1","No aplica",$AI$89))</f>
        <v>952</v>
      </c>
      <c r="BI89" t="s" s="154">
        <f>IF(BI16="","",IF(BI16="Tarifa 1","No aplica",$AI$89))</f>
        <v>952</v>
      </c>
      <c r="BJ89" t="s" s="154">
        <f>IF(BJ16="","",IF(BJ16="Tarifa 1","No aplica",$AI$89))</f>
        <v>952</v>
      </c>
      <c r="BK89" t="s" s="154">
        <f>IF(BK16="","",IF(BK16="Tarifa 1","No aplica",$AI$89))</f>
        <v>952</v>
      </c>
      <c r="BL89" t="s" s="154">
        <f>IF(BL16="","",IF(BL16="Tarifa 1","No aplica",$AI$89))</f>
        <v>952</v>
      </c>
      <c r="BM89" t="s" s="154">
        <f>IF(BM16="","",IF(BM16="Tarifa 1","No aplica",$AI$89))</f>
        <v>952</v>
      </c>
      <c r="BN89" t="s" s="154">
        <f>IF(BN16="","",IF(BN16="Tarifa 1","No aplica",$AI$89))</f>
        <v>952</v>
      </c>
      <c r="BO89" t="s" s="154">
        <f>IF(BO16="","",IF(BO16="Tarifa 1","No aplica",$AI$89))</f>
        <v>952</v>
      </c>
      <c r="BP89" t="s" s="154">
        <f>IF(BP16="","",IF(BP16="Tarifa 1","No aplica",$AI$89))</f>
        <v>952</v>
      </c>
      <c r="BQ89" t="s" s="154">
        <f>IF(BQ16="","",IF(BQ16="Tarifa 1","No aplica",$AI$89))</f>
        <v>952</v>
      </c>
      <c r="BR89" t="s" s="154">
        <f>IF(BR16="","",IF(BR16="Tarifa 1","No aplica",$AI$89))</f>
        <v>952</v>
      </c>
      <c r="BS89" t="s" s="154">
        <f>IF(BS16="","",IF(BS16="Tarifa 1","No aplica",$AI$89))</f>
        <v>952</v>
      </c>
      <c r="BT89" t="s" s="154">
        <f>IF(BT16="","",IF(BT16="Tarifa 1","No aplica",$AI$89))</f>
        <v>952</v>
      </c>
      <c r="BU89" t="s" s="154">
        <f>IF(BU16="","",IF(BU16="Tarifa 1","No aplica",$AI$89))</f>
        <v>952</v>
      </c>
      <c r="BV89" t="s" s="154">
        <f>IF(BV16="","",IF(BV16="Tarifa 1","No aplica",$AI$89))</f>
        <v>952</v>
      </c>
      <c r="BW89" t="s" s="154">
        <f>IF(BW16="","",IF(BW16="Tarifa 1","No aplica",$AI$89))</f>
        <v>952</v>
      </c>
      <c r="BX89" t="s" s="154">
        <f>IF(BX16="","",IF(BX16="Tarifa 1","No aplica",$AI$89))</f>
        <v>952</v>
      </c>
      <c r="BY89" t="s" s="154">
        <f>IF(BY16="","",IF(BY16="Tarifa 1","No aplica",$AI$89))</f>
        <v>952</v>
      </c>
      <c r="BZ89" t="s" s="154">
        <f>IF(BZ16="","",IF(BZ16="Tarifa 1","No aplica",$AI$89))</f>
        <v>952</v>
      </c>
      <c r="CA89" t="s" s="154">
        <f>IF(CA16="","",IF(CA16="Tarifa 1","No aplica",$AI$89))</f>
        <v>952</v>
      </c>
      <c r="CB89" t="s" s="154">
        <f>IF(CB16="","",IF(CB16="Tarifa 1","No aplica",$AI$89))</f>
        <v>952</v>
      </c>
      <c r="CC89" t="s" s="154">
        <f>IF(CC16="","",IF(CC16="Tarifa 1","No aplica",$AI$89))</f>
        <v>952</v>
      </c>
      <c r="CD89" t="s" s="154">
        <f>IF(CD16="","",IF(CD16="Tarifa 1","No aplica",$AI$89))</f>
        <v>952</v>
      </c>
      <c r="CE89" t="s" s="154">
        <f>IF(CE16="","",IF(CE16="Tarifa 1","No aplica",$AI$89))</f>
        <v>952</v>
      </c>
      <c r="CF89" t="s" s="154">
        <f>IF(CF16="","",IF(CF16="Tarifa 1","No aplica",$AI$89))</f>
        <v>952</v>
      </c>
      <c r="CG89" t="s" s="154">
        <f>IF(CG16="","",IF(CG16="Tarifa 1","No aplica",$AI$89))</f>
        <v>952</v>
      </c>
      <c r="CH89" t="s" s="154">
        <f>IF(CH16="","",IF(CH16="Tarifa 1","No aplica",$AI$89))</f>
        <v>952</v>
      </c>
      <c r="CI89" t="s" s="154">
        <f>IF(CI16="","",IF(CI16="Tarifa 1","No aplica",$AI$89))</f>
        <v>952</v>
      </c>
      <c r="CJ89" t="s" s="154">
        <f>IF(CJ16="","",IF(CJ16="Tarifa 1","No aplica",$AI$89))</f>
        <v>952</v>
      </c>
      <c r="CK89" t="s" s="154">
        <f>IF(CK16="","",IF(CK16="Tarifa 1","No aplica",$AI$89))</f>
        <v>952</v>
      </c>
      <c r="CL89" t="s" s="154">
        <f>IF(CL16="","",IF(CL16="Tarifa 1","No aplica",$AI$89))</f>
        <v>952</v>
      </c>
      <c r="CM89" t="s" s="154">
        <f>IF(CM16="","",IF(CM16="Tarifa 1","No aplica",$AI$89))</f>
        <v>952</v>
      </c>
      <c r="CN89" t="s" s="154">
        <f>IF(CN16="","",IF(CN16="Tarifa 1","No aplica",$AI$89))</f>
        <v>952</v>
      </c>
      <c r="CO89" t="s" s="154">
        <f>IF(CO16="","",IF(CO16="Tarifa 1","No aplica",$AI$89))</f>
        <v>952</v>
      </c>
      <c r="CP89" t="s" s="154">
        <f>IF(CP16="","",IF(CP16="Tarifa 1","No aplica",$AI$89))</f>
        <v>952</v>
      </c>
      <c r="CQ89" t="s" s="154">
        <f>IF(CQ16="","",IF(CQ16="Tarifa 1","No aplica",$AI$89))</f>
        <v>952</v>
      </c>
      <c r="CR89" t="s" s="154">
        <f>IF(CR16="","",IF(CR16="Tarifa 1","No aplica",$AI$89))</f>
        <v>952</v>
      </c>
      <c r="CS89" t="s" s="154">
        <f>IF(CS16="","",IF(CS16="Tarifa 1","No aplica",$AI$89))</f>
        <v>952</v>
      </c>
      <c r="CT89" t="s" s="154">
        <f>IF(CT16="","",IF(CT16="Tarifa 1","No aplica",$AI$89))</f>
        <v>952</v>
      </c>
      <c r="CU89" t="s" s="154">
        <f>IF(CU16="","",IF(CU16="Tarifa 1","No aplica",$AI$89))</f>
        <v>952</v>
      </c>
      <c r="CV89" t="s" s="154">
        <f>IF(CV16="","",IF(CV16="Tarifa 1","No aplica",$AI$89))</f>
        <v>952</v>
      </c>
      <c r="CW89" t="s" s="154">
        <f>IF(CW16="","",IF(CW16="Tarifa 1","No aplica",$AI$89))</f>
        <v>952</v>
      </c>
      <c r="CX89" t="s" s="154">
        <f>IF(CX16="","",IF(CX16="Tarifa 1","No aplica",$AI$89))</f>
        <v>952</v>
      </c>
      <c r="CY89" t="s" s="154">
        <f>IF(CY16="","",IF(CY16="Tarifa 1","No aplica",$AI$89))</f>
        <v>952</v>
      </c>
      <c r="CZ89" t="s" s="154">
        <f>IF(CZ16="","",IF(CZ16="Tarifa 1","No aplica",$AI$89))</f>
        <v>952</v>
      </c>
      <c r="DA89" t="s" s="154">
        <f>IF(DA16="","",IF(DA16="Tarifa 1","No aplica",$AI$89))</f>
        <v>952</v>
      </c>
      <c r="DB89" t="s" s="154">
        <f>IF(DB16="","",IF(DB16="Tarifa 1","No aplica",$AI$89))</f>
        <v>952</v>
      </c>
      <c r="DC89" t="s" s="154">
        <f>IF(DC16="","",IF(DC16="Tarifa 1","No aplica",$AI$89))</f>
        <v>952</v>
      </c>
      <c r="DD89" t="s" s="154">
        <f>IF(DD16="","",IF(DD16="Tarifa 1","No aplica",$AI$89))</f>
        <v>952</v>
      </c>
      <c r="DE89" t="s" s="154">
        <f>IF(DE16="","",IF(DE16="Tarifa 1","No aplica",$AI$89))</f>
        <v>952</v>
      </c>
      <c r="DF89" t="s" s="154">
        <f>IF(DF16="","",IF(DF16="Tarifa 1","No aplica",$AI$89))</f>
        <v>952</v>
      </c>
      <c r="DG89" t="s" s="154">
        <f>IF(DG16="","",IF(DG16="Tarifa 1","No aplica",$AI$89))</f>
        <v>952</v>
      </c>
      <c r="DH89" t="s" s="154">
        <f>IF(DH16="","",IF(DH16="Tarifa 1","No aplica",$AI$89))</f>
        <v>952</v>
      </c>
      <c r="DI89" t="s" s="154">
        <f>IF(DI16="","",IF(DI16="Tarifa 1","No aplica",$AI$89))</f>
        <v>952</v>
      </c>
      <c r="DJ89" t="s" s="154">
        <f>IF(DJ16="","",IF(DJ16="Tarifa 1","No aplica",$AI$89))</f>
        <v>952</v>
      </c>
      <c r="DK89" t="s" s="154">
        <f>IF(DK16="","",IF(DK16="Tarifa 1","No aplica",$AI$89))</f>
        <v>952</v>
      </c>
      <c r="DL89" t="s" s="154">
        <f>IF(DL16="","",IF(DL16="Tarifa 1","No aplica",$AI$89))</f>
        <v>952</v>
      </c>
      <c r="DM89" t="s" s="154">
        <f>IF(DM16="","",IF(DM16="Tarifa 1","No aplica",$AI$89))</f>
        <v>952</v>
      </c>
      <c r="DN89" t="s" s="154">
        <f>IF(DN16="","",IF(DN16="Tarifa 1","No aplica",$AI$89))</f>
        <v>952</v>
      </c>
      <c r="DO89" t="s" s="154">
        <f>IF(DO16="","",IF(DO16="Tarifa 1","No aplica",$AI$89))</f>
        <v>952</v>
      </c>
      <c r="DP89" t="s" s="154">
        <f>IF(DP16="","",IF(DP16="Tarifa 1","No aplica",$AI$89))</f>
        <v>952</v>
      </c>
      <c r="DQ89" t="s" s="154">
        <f>IF(DQ16="","",IF(DQ16="Tarifa 1","No aplica",$AI$89))</f>
        <v>952</v>
      </c>
      <c r="DR89" t="s" s="154">
        <f>IF(DR16="","",IF(DR16="Tarifa 1","No aplica",$AI$89))</f>
        <v>952</v>
      </c>
      <c r="DS89" t="s" s="154">
        <f>IF(DS16="","",IF(DS16="Tarifa 1","No aplica",$AI$89))</f>
        <v>952</v>
      </c>
      <c r="DT89" t="s" s="154">
        <f>IF(DT16="","",IF(DT16="Tarifa 1","No aplica",$AI$89))</f>
        <v>952</v>
      </c>
      <c r="DU89" t="s" s="154">
        <f>IF(DU16="","",IF(DU16="Tarifa 1","No aplica",$AI$89))</f>
        <v>952</v>
      </c>
      <c r="DV89" t="s" s="154">
        <f>IF(DV16="","",IF(DV16="Tarifa 1","No aplica",$AI$89))</f>
        <v>952</v>
      </c>
      <c r="DW89" t="s" s="154">
        <f>IF(DW16="","",IF(DW16="Tarifa 1","No aplica",$AI$89))</f>
        <v>952</v>
      </c>
      <c r="DX89" t="s" s="154">
        <f>IF(DX16="","",IF(DX16="Tarifa 1","No aplica",$AI$89))</f>
        <v>952</v>
      </c>
      <c r="DY89" t="s" s="154">
        <f>IF(DY16="","",IF(DY16="Tarifa 1","No aplica",$AI$89))</f>
        <v>952</v>
      </c>
      <c r="DZ89" t="s" s="154">
        <f>IF(DZ16="","",IF(DZ16="Tarifa 1","No aplica",$AI$89))</f>
        <v>952</v>
      </c>
      <c r="EA89" t="s" s="154">
        <f>IF(EA16="","",IF(EA16="Tarifa 1","No aplica",$AI$89))</f>
        <v>952</v>
      </c>
      <c r="EB89" t="s" s="154">
        <f>IF(EB16="","",IF(EB16="Tarifa 1","No aplica",$AI$89))</f>
        <v>952</v>
      </c>
      <c r="EC89" t="s" s="154">
        <f>IF(EC16="","",IF(EC16="Tarifa 1","No aplica",$AI$89))</f>
        <v>952</v>
      </c>
      <c r="ED89" t="s" s="154">
        <f>IF(ED16="","",IF(ED16="Tarifa 1","No aplica",$AI$89))</f>
        <v>952</v>
      </c>
      <c r="EE89" t="s" s="154">
        <f>IF(EE16="","",IF(EE16="Tarifa 1","No aplica",$AI$89))</f>
        <v>952</v>
      </c>
      <c r="EF89" t="s" s="154">
        <f>IF(EF16="","",IF(EF16="Tarifa 1","No aplica",$AI$89))</f>
        <v>952</v>
      </c>
      <c r="EG89" t="s" s="154">
        <f>IF(EG16="","",IF(EG16="Tarifa 1","No aplica",$AI$89))</f>
        <v>952</v>
      </c>
      <c r="EH89" t="s" s="154">
        <f>IF(EH16="","",IF(EH16="Tarifa 1","No aplica",$AI$89))</f>
        <v>952</v>
      </c>
      <c r="EI89" t="s" s="154">
        <f>IF(EI16="","",IF(EI16="Tarifa 1","No aplica",$AI$89))</f>
        <v>952</v>
      </c>
      <c r="EJ89" t="s" s="154">
        <f>IF(EJ16="","",IF(EJ16="Tarifa 1","No aplica",$AI$89))</f>
        <v>952</v>
      </c>
      <c r="EK89" t="s" s="154">
        <f>IF(EK16="","",IF(EK16="Tarifa 1","No aplica",$AI$89))</f>
        <v>952</v>
      </c>
      <c r="EL89" t="s" s="154">
        <f>IF(EL16="","",IF(EL16="Tarifa 1","No aplica",$AI$89))</f>
        <v>952</v>
      </c>
      <c r="EM89" t="s" s="154">
        <f>IF(EM16="","",IF(EM16="Tarifa 1","No aplica",$AI$89))</f>
        <v>952</v>
      </c>
      <c r="EN89" t="s" s="154">
        <f>IF(EN16="","",IF(EN16="Tarifa 1","No aplica",$AI$89))</f>
        <v>952</v>
      </c>
      <c r="EO89" t="s" s="154">
        <f>IF(EO16="","",IF(EO16="Tarifa 1","No aplica",$AI$89))</f>
        <v>952</v>
      </c>
      <c r="EP89" t="s" s="154">
        <f>IF(EP16="","",IF(EP16="Tarifa 1","No aplica",$AI$89))</f>
        <v>952</v>
      </c>
      <c r="EQ89" t="s" s="154">
        <f>IF(EQ16="","",IF(EQ16="Tarifa 1","No aplica",$AI$89))</f>
        <v>952</v>
      </c>
      <c r="ER89" t="s" s="154">
        <f>IF(ER16="","",IF(ER16="Tarifa 1","No aplica",$AI$89))</f>
        <v>952</v>
      </c>
      <c r="ES89" t="s" s="154">
        <f>IF(ES16="","",IF(ES16="Tarifa 1","No aplica",$AI$89))</f>
        <v>952</v>
      </c>
      <c r="ET89" t="s" s="154">
        <f>IF(ET16="","",IF(ET16="Tarifa 1","No aplica",$AI$89))</f>
        <v>952</v>
      </c>
      <c r="EU89" t="s" s="154">
        <f>IF(EU16="","",IF(EU16="Tarifa 1","No aplica",$AI$89))</f>
        <v>952</v>
      </c>
      <c r="EV89" t="s" s="154">
        <f>IF(EV16="","",IF(EV16="Tarifa 1","No aplica",$AI$89))</f>
        <v>952</v>
      </c>
      <c r="EW89" t="s" s="154">
        <f>IF(EW16="","",IF(EW16="Tarifa 1","No aplica",$AI$89))</f>
        <v>952</v>
      </c>
      <c r="EX89" t="s" s="154">
        <f>IF(EX16="","",IF(EX16="Tarifa 1","No aplica",$AI$89))</f>
        <v>952</v>
      </c>
      <c r="EY89" t="s" s="154">
        <f>IF(EY16="","",IF(EY16="Tarifa 1","No aplica",$AI$89))</f>
        <v>952</v>
      </c>
      <c r="EZ89" t="s" s="154">
        <f>IF(EZ16="","",IF(EZ16="Tarifa 1","No aplica",$AI$89))</f>
        <v>952</v>
      </c>
      <c r="FA89" t="s" s="154">
        <f>IF(FA16="","",IF(FA16="Tarifa 1","No aplica",$AI$89))</f>
        <v>952</v>
      </c>
      <c r="FB89" t="s" s="154">
        <f>IF(FB16="","",IF(FB16="Tarifa 1","No aplica",$AI$89))</f>
        <v>952</v>
      </c>
      <c r="FC89" t="s" s="154">
        <f>IF(FC16="","",IF(FC16="Tarifa 1","No aplica",$AI$89))</f>
        <v>952</v>
      </c>
      <c r="FD89" t="s" s="154">
        <f>IF(FD16="","",IF(FD16="Tarifa 1","No aplica",$AI$89))</f>
        <v>952</v>
      </c>
      <c r="FE89" t="s" s="154">
        <f>IF(FE16="","",IF(FE16="Tarifa 1","No aplica",$AI$89))</f>
        <v>952</v>
      </c>
      <c r="FF89" t="s" s="154">
        <f>IF(FF16="","",IF(FF16="Tarifa 1","No aplica",$AI$89))</f>
      </c>
      <c r="FG89" t="s" s="154">
        <f>IF(FG16="","",IF(FG16="Tarifa 1","No aplica",$AI$89))</f>
      </c>
      <c r="FH89" t="s" s="154">
        <f>IF(FH16="","",IF(FH16="Tarifa 1","No aplica",$AI$89))</f>
      </c>
      <c r="FI89" t="s" s="154">
        <f>IF(FI16="","",IF(FI16="Tarifa 1","No aplica",$AI$89))</f>
      </c>
      <c r="FJ89" t="s" s="154">
        <f>IF(FJ16="","",IF(FJ16="Tarifa 1","No aplica",$AI$89))</f>
      </c>
      <c r="FK89" t="s" s="154">
        <f>IF(FK16="","",IF(FK16="Tarifa 1","No aplica",$AI$89))</f>
      </c>
      <c r="FL89" t="s" s="154">
        <f>IF(FL16="","",IF(FL16="Tarifa 1","No aplica",$AI$89))</f>
      </c>
      <c r="FM89" t="s" s="154">
        <f>IF(FM16="","",IF(FM16="Tarifa 1","No aplica",$AI$89))</f>
      </c>
      <c r="FN89" t="s" s="154">
        <f>IF(FN16="","",IF(FN16="Tarifa 1","No aplica",$AI$89))</f>
      </c>
      <c r="FO89" t="s" s="154">
        <f>IF(FO16="","",IF(FO16="Tarifa 1","No aplica",$AI$89))</f>
      </c>
      <c r="FP89" t="s" s="154">
        <f>IF(FP16="","",IF(FP16="Tarifa 1","No aplica",$AI$89))</f>
      </c>
      <c r="FQ89" t="s" s="154">
        <f>IF(FQ16="","",IF(FQ16="Tarifa 1","No aplica",$AI$89))</f>
      </c>
      <c r="FR89" t="s" s="154">
        <f>IF(FR16="","",IF(FR16="Tarifa 1","No aplica",$AI$89))</f>
      </c>
      <c r="FS89" t="s" s="154">
        <f>IF(FS16="","",IF(FS16="Tarifa 1","No aplica",$AI$89))</f>
      </c>
      <c r="FT89" t="s" s="154">
        <f>IF(FT16="","",IF(FT16="Tarifa 1","No aplica",$AI$89))</f>
      </c>
      <c r="FU89" t="s" s="154">
        <f>IF(FU16="","",IF(FU16="Tarifa 1","No aplica",$AI$89))</f>
      </c>
      <c r="FV89" t="s" s="154">
        <f>IF(FV16="","",IF(FV16="Tarifa 1","No aplica",$AI$89))</f>
      </c>
      <c r="FW89" t="s" s="154">
        <f>IF(FW16="","",IF(FW16="Tarifa 1","No aplica",$AI$89))</f>
      </c>
      <c r="FX89" t="s" s="154">
        <f>IF(FX16="","",IF(FX16="Tarifa 1","No aplica",$AI$89))</f>
      </c>
      <c r="FY89" t="s" s="154">
        <f>IF(FY16="","",IF(FY16="Tarifa 1","No aplica",$AI$89))</f>
      </c>
      <c r="FZ89" t="s" s="154">
        <f>IF(FZ16="","",IF(FZ16="Tarifa 1","No aplica",$AI$89))</f>
      </c>
      <c r="GA89" t="s" s="154">
        <f>IF(GA16="","",IF(GA16="Tarifa 1","No aplica",$AI$89))</f>
      </c>
      <c r="GB89" t="s" s="154">
        <f>IF(GB16="","",IF(GB16="Tarifa 1","No aplica",$AI$89))</f>
      </c>
      <c r="GC89" t="s" s="154">
        <f>IF(GC16="","",IF(GC16="Tarifa 1","No aplica",$AI$89))</f>
      </c>
      <c r="GD89" t="s" s="154">
        <f>IF(GD16="","",IF(GD16="Tarifa 1","No aplica",$AI$89))</f>
      </c>
      <c r="GE89" t="s" s="154">
        <f>IF(GE16="","",IF(GE16="Tarifa 1","No aplica",$AI$89))</f>
      </c>
      <c r="GF89" t="s" s="154">
        <f>IF(GF16="","",IF(GF16="Tarifa 1","No aplica",$AI$89))</f>
      </c>
      <c r="GG89" t="s" s="154">
        <f>IF(GG16="","",IF(GG16="Tarifa 1","No aplica",$AI$89))</f>
      </c>
      <c r="GH89" t="s" s="154">
        <f>IF(GH16="","",IF(GH16="Tarifa 1","No aplica",$AI$89))</f>
      </c>
      <c r="GI89" t="s" s="154">
        <f>IF(GI16="","",IF(GI16="Tarifa 1","No aplica",$AI$89))</f>
      </c>
      <c r="GJ89" t="s" s="154">
        <f>IF(GJ16="","",IF(GJ16="Tarifa 1","No aplica",$AI$89))</f>
      </c>
      <c r="GK89" t="s" s="154">
        <f>IF(GK16="","",IF(GK16="Tarifa 1","No aplica",$AI$89))</f>
      </c>
      <c r="GL89" t="s" s="154">
        <f>IF(GL16="","",IF(GL16="Tarifa 1","No aplica",$AI$89))</f>
      </c>
      <c r="GM89" t="s" s="154">
        <f>IF(GM16="","",IF(GM16="Tarifa 1","No aplica",$AI$89))</f>
      </c>
      <c r="GN89" t="s" s="154">
        <f>IF(GN16="","",IF(GN16="Tarifa 1","No aplica",$AI$89))</f>
      </c>
      <c r="GO89" t="s" s="154">
        <f>IF(GO16="","",IF(GO16="Tarifa 1","No aplica",$AI$89))</f>
      </c>
      <c r="GP89" t="s" s="154">
        <f>IF(GP16="","",IF(GP16="Tarifa 1","No aplica",$AI$89))</f>
      </c>
      <c r="GQ89" t="s" s="154">
        <f>IF(GQ16="","",IF(GQ16="Tarifa 1","No aplica",$AI$89))</f>
      </c>
      <c r="GR89" t="s" s="154">
        <f>IF(GR16="","",IF(GR16="Tarifa 1","No aplica",$AI$89))</f>
      </c>
      <c r="GS89" t="s" s="154">
        <f>IF(GS16="","",IF(GS16="Tarifa 1","No aplica",$AI$89))</f>
      </c>
      <c r="GT89" t="s" s="154">
        <f>IF(GT16="","",IF(GT16="Tarifa 1","No aplica",$AI$89))</f>
      </c>
      <c r="GU89" t="s" s="154">
        <f>IF(GU16="","",IF(GU16="Tarifa 1","No aplica",$AI$89))</f>
      </c>
      <c r="GV89" t="s" s="154">
        <f>IF(GV16="","",IF(GV16="Tarifa 1","No aplica",$AI$89))</f>
      </c>
      <c r="GW89" t="s" s="154">
        <f>IF(GW16="","",IF(GW16="Tarifa 1","No aplica",$AI$89))</f>
      </c>
      <c r="GX89" t="s" s="154">
        <f>IF(GX16="","",IF(GX16="Tarifa 1","No aplica",$AI$89))</f>
      </c>
      <c r="GY89" t="s" s="154">
        <f>IF(GY16="","",IF(GY16="Tarifa 1","No aplica",$AI$89))</f>
      </c>
      <c r="GZ89" t="s" s="154">
        <f>IF(GZ16="","",IF(GZ16="Tarifa 1","No aplica",$AI$89))</f>
      </c>
      <c r="HA89" t="s" s="154">
        <f>IF(HA16="","",IF(HA16="Tarifa 1","No aplica",$AI$89))</f>
      </c>
      <c r="HB89" t="s" s="154">
        <f>IF(HB16="","",IF(HB16="Tarifa 1","No aplica",$AI$89))</f>
      </c>
      <c r="HC89" t="s" s="154">
        <f>IF(HC16="","",IF(HC16="Tarifa 1","No aplica",$AI$89))</f>
      </c>
      <c r="HD89" t="s" s="154">
        <f>IF(HD16="","",IF(HD16="Tarifa 1","No aplica",$AI$89))</f>
      </c>
      <c r="HE89" t="s" s="154">
        <f>IF(HE16="","",IF(HE16="Tarifa 1","No aplica",$AI$89))</f>
      </c>
      <c r="HF89" t="s" s="154">
        <f>IF(HF16="","",IF(HF16="Tarifa 1","No aplica",$AI$89))</f>
      </c>
      <c r="HG89" t="s" s="154">
        <f>IF(HG16="","",IF(HG16="Tarifa 1","No aplica",$AI$89))</f>
      </c>
      <c r="HH89" t="s" s="154">
        <f>IF(HH16="","",IF(HH16="Tarifa 1","No aplica",$AI$89))</f>
      </c>
      <c r="HI89" t="s" s="154">
        <f>IF(HI16="","",IF(HI16="Tarifa 1","No aplica",$AI$89))</f>
      </c>
      <c r="HJ89" t="s" s="154">
        <f>IF(HJ16="","",IF(HJ16="Tarifa 1","No aplica",$AI$89))</f>
      </c>
      <c r="HK89" t="s" s="154">
        <f>IF(HK16="","",IF(HK16="Tarifa 1","No aplica",$AI$89))</f>
      </c>
      <c r="HL89" t="s" s="154">
        <f>IF(HL16="","",IF(HL16="Tarifa 1","No aplica",$AI$89))</f>
      </c>
      <c r="HM89" t="s" s="154">
        <f>IF(HM16="","",IF(HM16="Tarifa 1","No aplica",$AI$89))</f>
      </c>
      <c r="HN89" t="s" s="154">
        <f>IF(HN16="","",IF(HN16="Tarifa 1","No aplica",$AI$89))</f>
      </c>
      <c r="HO89" t="s" s="154">
        <f>IF(HO16="","",IF(HO16="Tarifa 1","No aplica",$AI$89))</f>
      </c>
      <c r="HP89" t="s" s="154">
        <f>IF(HP16="","",IF(HP16="Tarifa 1","No aplica",$AI$89))</f>
      </c>
      <c r="HQ89" t="s" s="154">
        <f>IF(HQ16="","",IF(HQ16="Tarifa 1","No aplica",$AI$89))</f>
      </c>
      <c r="HR89" t="s" s="154">
        <f>IF(HR16="","",IF(HR16="Tarifa 1","No aplica",$AI$89))</f>
      </c>
      <c r="HS89" t="s" s="154">
        <f>IF(HS16="","",IF(HS16="Tarifa 1","No aplica",$AI$89))</f>
      </c>
      <c r="HT89" t="s" s="154">
        <f>IF(HT16="","",IF(HT16="Tarifa 1","No aplica",$AI$89))</f>
      </c>
      <c r="HU89" t="s" s="154">
        <f>IF(HU16="","",IF(HU16="Tarifa 1","No aplica",$AI$89))</f>
      </c>
      <c r="HV89" t="s" s="154">
        <f>IF(HV16="","",IF(HV16="Tarifa 1","No aplica",$AI$89))</f>
      </c>
      <c r="HW89" t="s" s="154">
        <f>IF(HW16="","",IF(HW16="Tarifa 1","No aplica",$AI$89))</f>
      </c>
      <c r="HX89" t="s" s="154">
        <f>IF(HX16="","",IF(HX16="Tarifa 1","No aplica",$AI$89))</f>
      </c>
      <c r="HY89" t="s" s="154">
        <f>IF(HY16="","",IF(HY16="Tarifa 1","No aplica",$AI$89))</f>
      </c>
      <c r="HZ89" t="s" s="154">
        <f>IF(HZ16="","",IF(HZ16="Tarifa 1","No aplica",$AI$89))</f>
      </c>
      <c r="IA89" t="s" s="154">
        <f>IF(IA16="","",IF(IA16="Tarifa 1","No aplica",$AI$89))</f>
      </c>
      <c r="IB89" t="s" s="154">
        <f>IF(IB16="","",IF(IB16="Tarifa 1","No aplica",$AI$89))</f>
      </c>
      <c r="IC89" t="s" s="154">
        <f>IF(IC16="","",IF(IC16="Tarifa 1","No aplica",$AI$89))</f>
      </c>
      <c r="ID89" t="s" s="154">
        <f>IF(ID16="","",IF(ID16="Tarifa 1","No aplica",$AI$89))</f>
      </c>
      <c r="IE89" t="s" s="154">
        <f>IF(IE16="","",IF(IE16="Tarifa 1","No aplica",$AI$89))</f>
      </c>
      <c r="IF89" t="s" s="154">
        <f>IF(IF16="","",IF(IF16="Tarifa 1","No aplica",$AI$89))</f>
      </c>
      <c r="IG89" t="s" s="154">
        <f>IF(IG16="","",IF(IG16="Tarifa 1","No aplica",$AI$89))</f>
      </c>
      <c r="IH89" t="s" s="154">
        <f>IF(IH16="","",IF(IH16="Tarifa 1","No aplica",$AI$89))</f>
      </c>
      <c r="II89" t="s" s="154">
        <f>IF(II16="","",IF(II16="Tarifa 1","No aplica",$AI$89))</f>
      </c>
      <c r="IJ89" t="s" s="154">
        <f>IF(IJ16="","",IF(IJ16="Tarifa 1","No aplica",$AI$89))</f>
      </c>
      <c r="IK89" t="s" s="154">
        <f>IF(IK16="","",IF(IK16="Tarifa 1","No aplica",$AI$89))</f>
      </c>
      <c r="IL89" t="s" s="154">
        <f>IF(IL16="","",IF(IL16="Tarifa 1","No aplica",$AI$89))</f>
      </c>
      <c r="IM89" t="s" s="154">
        <f>IF(IM16="","",IF(IM16="Tarifa 1","No aplica",$AI$89))</f>
      </c>
      <c r="IN89" t="s" s="154">
        <f>IF(IN16="","",IF(IN16="Tarifa 1","No aplica",$AI$89))</f>
      </c>
      <c r="IO89" t="s" s="154">
        <f>IF(IO16="","",IF(IO16="Tarifa 1","No aplica",$AI$89))</f>
      </c>
      <c r="IP89" t="s" s="154">
        <f>IF(IP16="","",IF(IP16="Tarifa 1","No aplica",$AI$89))</f>
      </c>
      <c r="IQ89" t="s" s="154">
        <f>IF(IQ16="","",IF(IQ16="Tarifa 1","No aplica",$AI$89))</f>
      </c>
      <c r="IR89" t="s" s="154">
        <f>IF(IR16="","",IF(IR16="Tarifa 1","No aplica",$AI$89))</f>
      </c>
      <c r="IS89" t="s" s="154">
        <f>IF(IS16="","",IF(IS16="Tarifa 1","No aplica",$AI$89))</f>
      </c>
      <c r="IT89" t="s" s="154">
        <f>IF(IT16="","",IF(IT16="Tarifa 1","No aplica",$AI$89))</f>
      </c>
      <c r="IU89" t="s" s="186">
        <f>IF(IU16="","",IF(IU16="Tarifa 1","No aplica",$AI$89))</f>
      </c>
    </row>
    <row r="90" s="141" customFormat="1" ht="15.2" customHeight="1">
      <c r="B90" t="s" s="153">
        <f>IF(INDEX(C90:AH90,1,'Tarifas Eléctricas'!$E$38)=0," ",INDEX(C90:AH90,1,'Tarifas Eléctricas'!$E$38))</f>
        <v>570</v>
      </c>
      <c r="C90" s="157"/>
      <c r="D90" s="157"/>
      <c r="E90" s="157"/>
      <c r="F90" s="157"/>
      <c r="G90" s="157"/>
      <c r="H90" s="157"/>
      <c r="I90" t="s" s="154">
        <v>1637</v>
      </c>
      <c r="J90" s="157"/>
      <c r="K90" s="157"/>
      <c r="L90" s="157"/>
      <c r="M90" s="157"/>
      <c r="N90" s="157"/>
      <c r="O90" s="157"/>
      <c r="P90" t="s" s="154">
        <v>1638</v>
      </c>
      <c r="Q90" t="s" s="154">
        <v>792</v>
      </c>
      <c r="R90" t="s" s="154">
        <v>1639</v>
      </c>
      <c r="S90" s="157"/>
      <c r="T90" s="157"/>
      <c r="U90" s="157"/>
      <c r="V90" t="s" s="154">
        <v>1640</v>
      </c>
      <c r="W90" t="s" s="154">
        <v>1641</v>
      </c>
      <c r="X90" s="157"/>
      <c r="Y90" s="157"/>
      <c r="Z90" s="157"/>
      <c r="AA90" s="157"/>
      <c r="AB90" s="157"/>
      <c r="AC90" s="157"/>
      <c r="AD90" s="157"/>
      <c r="AE90" s="157"/>
      <c r="AF90" t="s" s="154">
        <v>1642</v>
      </c>
      <c r="AG90" t="s" s="154">
        <v>1643</v>
      </c>
      <c r="AH90" s="157"/>
      <c r="AI90" t="s" s="187">
        <v>1535</v>
      </c>
      <c r="AJ90" t="s" s="185">
        <f>AJ55</f>
        <v>1260</v>
      </c>
      <c r="AK90" t="s" s="154">
        <f>IF(AK17="","",IF(AK17="Tarifa 1","No aplica",$AI$90))</f>
        <v>952</v>
      </c>
      <c r="AL90" t="s" s="154">
        <f>IF(AL17="","",IF(AL17="Tarifa 1","No aplica",$AI$90))</f>
        <v>952</v>
      </c>
      <c r="AM90" t="s" s="154">
        <f>IF(AM17="","",IF(AM17="Tarifa 1","No aplica",$AI$90))</f>
        <v>952</v>
      </c>
      <c r="AN90" t="s" s="154">
        <f>IF(AN17="","",IF(AN17="Tarifa 1","No aplica",$AI$90))</f>
        <v>952</v>
      </c>
      <c r="AO90" t="s" s="154">
        <f>IF(AO17="","",IF(AO17="Tarifa 1","No aplica",$AI$90))</f>
        <v>952</v>
      </c>
      <c r="AP90" t="s" s="154">
        <f>IF(AP17="","",IF(AP17="Tarifa 1","No aplica",$AI$90))</f>
        <v>1644</v>
      </c>
      <c r="AQ90" t="s" s="154">
        <f>IF(AQ17="","",IF(AQ17="Tarifa 1","No aplica",$AI$90))</f>
        <v>952</v>
      </c>
      <c r="AR90" t="s" s="154">
        <f>IF(AR17="","",IF(AR17="Tarifa 1","No aplica",$AI$90))</f>
        <v>1644</v>
      </c>
      <c r="AS90" t="s" s="154">
        <f>IF(AS17="","",IF(AS17="Tarifa 1","No aplica",$AI$90))</f>
        <v>952</v>
      </c>
      <c r="AT90" t="s" s="154">
        <f>IF(AT17="","",IF(AT17="Tarifa 1","No aplica",$AI$90))</f>
        <v>952</v>
      </c>
      <c r="AU90" t="s" s="154">
        <f>IF(AU17="","",IF(AU17="Tarifa 1","No aplica",$AI$90))</f>
        <v>952</v>
      </c>
      <c r="AV90" t="s" s="154">
        <f>IF(AV17="","",IF(AV17="Tarifa 1","No aplica",$AI$90))</f>
        <v>1644</v>
      </c>
      <c r="AW90" t="s" s="154">
        <f>IF(AW17="","",IF(AW17="Tarifa 1","No aplica",$AI$90))</f>
        <v>1644</v>
      </c>
      <c r="AX90" t="s" s="154">
        <f>IF(AX17="","",IF(AX17="Tarifa 1","No aplica",$AI$90))</f>
        <v>1644</v>
      </c>
      <c r="AY90" t="s" s="154">
        <f>IF(AY17="","",IF(AY17="Tarifa 1","No aplica",$AI$90))</f>
        <v>952</v>
      </c>
      <c r="AZ90" t="s" s="154">
        <f>IF(AZ17="","",IF(AZ17="Tarifa 1","No aplica",$AI$90))</f>
        <v>952</v>
      </c>
      <c r="BA90" t="s" s="154">
        <f>IF(BA17="","",IF(BA17="Tarifa 1","No aplica",$AI$90))</f>
        <v>952</v>
      </c>
      <c r="BB90" t="s" s="154">
        <f>IF(BB17="","",IF(BB17="Tarifa 1","No aplica",$AI$90))</f>
        <v>952</v>
      </c>
      <c r="BC90" t="s" s="154">
        <f>IF(BC17="","",IF(BC17="Tarifa 1","No aplica",$AI$90))</f>
        <v>1644</v>
      </c>
      <c r="BD90" t="s" s="154">
        <f>IF(BD17="","",IF(BD17="Tarifa 1","No aplica",$AI$90))</f>
        <v>952</v>
      </c>
      <c r="BE90" t="s" s="154">
        <f>IF(BE17="","",IF(BE17="Tarifa 1","No aplica",$AI$90))</f>
        <v>952</v>
      </c>
      <c r="BF90" t="s" s="154">
        <f>IF(BF17="","",IF(BF17="Tarifa 1","No aplica",$AI$90))</f>
        <v>952</v>
      </c>
      <c r="BG90" t="s" s="154">
        <f>IF(BG17="","",IF(BG17="Tarifa 1","No aplica",$AI$90))</f>
        <v>952</v>
      </c>
      <c r="BH90" t="s" s="154">
        <f>IF(BH17="","",IF(BH17="Tarifa 1","No aplica",$AI$90))</f>
        <v>952</v>
      </c>
      <c r="BI90" t="s" s="154">
        <f>IF(BI17="","",IF(BI17="Tarifa 1","No aplica",$AI$90))</f>
        <v>952</v>
      </c>
      <c r="BJ90" t="s" s="154">
        <f>IF(BJ17="","",IF(BJ17="Tarifa 1","No aplica",$AI$90))</f>
        <v>1644</v>
      </c>
      <c r="BK90" t="s" s="154">
        <f>IF(BK17="","",IF(BK17="Tarifa 1","No aplica",$AI$90))</f>
        <v>952</v>
      </c>
      <c r="BL90" t="s" s="154">
        <f>IF(BL17="","",IF(BL17="Tarifa 1","No aplica",$AI$90))</f>
        <v>952</v>
      </c>
      <c r="BM90" t="s" s="154">
        <f>IF(BM17="","",IF(BM17="Tarifa 1","No aplica",$AI$90))</f>
        <v>1644</v>
      </c>
      <c r="BN90" t="s" s="154">
        <f>IF(BN17="","",IF(BN17="Tarifa 1","No aplica",$AI$90))</f>
        <v>952</v>
      </c>
      <c r="BO90" t="s" s="154">
        <f>IF(BO17="","",IF(BO17="Tarifa 1","No aplica",$AI$90))</f>
        <v>952</v>
      </c>
      <c r="BP90" t="s" s="154">
        <f>IF(BP17="","",IF(BP17="Tarifa 1","No aplica",$AI$90))</f>
        <v>952</v>
      </c>
      <c r="BQ90" t="s" s="154">
        <f>IF(BQ17="","",IF(BQ17="Tarifa 1","No aplica",$AI$90))</f>
        <v>1644</v>
      </c>
      <c r="BR90" t="s" s="154">
        <f>IF(BR17="","",IF(BR17="Tarifa 1","No aplica",$AI$90))</f>
        <v>952</v>
      </c>
      <c r="BS90" t="s" s="154">
        <f>IF(BS17="","",IF(BS17="Tarifa 1","No aplica",$AI$90))</f>
        <v>1644</v>
      </c>
      <c r="BT90" t="s" s="154">
        <f>IF(BT17="","",IF(BT17="Tarifa 1","No aplica",$AI$90))</f>
        <v>952</v>
      </c>
      <c r="BU90" t="s" s="154">
        <f>IF(BU17="","",IF(BU17="Tarifa 1","No aplica",$AI$90))</f>
        <v>952</v>
      </c>
      <c r="BV90" t="s" s="154">
        <f>IF(BV17="","",IF(BV17="Tarifa 1","No aplica",$AI$90))</f>
        <v>1644</v>
      </c>
      <c r="BW90" t="s" s="154">
        <f>IF(BW17="","",IF(BW17="Tarifa 1","No aplica",$AI$90))</f>
        <v>952</v>
      </c>
      <c r="BX90" t="s" s="154">
        <f>IF(BX17="","",IF(BX17="Tarifa 1","No aplica",$AI$90))</f>
        <v>952</v>
      </c>
      <c r="BY90" t="s" s="154">
        <f>IF(BY17="","",IF(BY17="Tarifa 1","No aplica",$AI$90))</f>
        <v>952</v>
      </c>
      <c r="BZ90" t="s" s="154">
        <f>IF(BZ17="","",IF(BZ17="Tarifa 1","No aplica",$AI$90))</f>
        <v>952</v>
      </c>
      <c r="CA90" t="s" s="154">
        <f>IF(CA17="","",IF(CA17="Tarifa 1","No aplica",$AI$90))</f>
        <v>952</v>
      </c>
      <c r="CB90" t="s" s="154">
        <f>IF(CB17="","",IF(CB17="Tarifa 1","No aplica",$AI$90))</f>
        <v>952</v>
      </c>
      <c r="CC90" t="s" s="154">
        <f>IF(CC17="","",IF(CC17="Tarifa 1","No aplica",$AI$90))</f>
        <v>952</v>
      </c>
      <c r="CD90" t="s" s="154">
        <f>IF(CD17="","",IF(CD17="Tarifa 1","No aplica",$AI$90))</f>
        <v>952</v>
      </c>
      <c r="CE90" t="s" s="154">
        <f>IF(CE17="","",IF(CE17="Tarifa 1","No aplica",$AI$90))</f>
        <v>952</v>
      </c>
      <c r="CF90" t="s" s="154">
        <f>IF(CF17="","",IF(CF17="Tarifa 1","No aplica",$AI$90))</f>
        <v>952</v>
      </c>
      <c r="CG90" t="s" s="154">
        <f>IF(CG17="","",IF(CG17="Tarifa 1","No aplica",$AI$90))</f>
        <v>952</v>
      </c>
      <c r="CH90" t="s" s="154">
        <f>IF(CH17="","",IF(CH17="Tarifa 1","No aplica",$AI$90))</f>
        <v>952</v>
      </c>
      <c r="CI90" t="s" s="154">
        <f>IF(CI17="","",IF(CI17="Tarifa 1","No aplica",$AI$90))</f>
        <v>952</v>
      </c>
      <c r="CJ90" t="s" s="154">
        <f>IF(CJ17="","",IF(CJ17="Tarifa 1","No aplica",$AI$90))</f>
        <v>1644</v>
      </c>
      <c r="CK90" t="s" s="154">
        <f>IF(CK17="","",IF(CK17="Tarifa 1","No aplica",$AI$90))</f>
        <v>952</v>
      </c>
      <c r="CL90" t="s" s="154">
        <f>IF(CL17="","",IF(CL17="Tarifa 1","No aplica",$AI$90))</f>
        <v>952</v>
      </c>
      <c r="CM90" t="s" s="154">
        <f>IF(CM17="","",IF(CM17="Tarifa 1","No aplica",$AI$90))</f>
        <v>1644</v>
      </c>
      <c r="CN90" t="s" s="154">
        <f>IF(CN17="","",IF(CN17="Tarifa 1","No aplica",$AI$90))</f>
        <v>952</v>
      </c>
      <c r="CO90" t="s" s="154">
        <f>IF(CO17="","",IF(CO17="Tarifa 1","No aplica",$AI$90))</f>
        <v>1644</v>
      </c>
      <c r="CP90" t="s" s="154">
        <f>IF(CP17="","",IF(CP17="Tarifa 1","No aplica",$AI$90))</f>
        <v>952</v>
      </c>
      <c r="CQ90" t="s" s="154">
        <f>IF(CQ17="","",IF(CQ17="Tarifa 1","No aplica",$AI$90))</f>
        <v>1644</v>
      </c>
      <c r="CR90" t="s" s="154">
        <f>IF(CR17="","",IF(CR17="Tarifa 1","No aplica",$AI$90))</f>
        <v>952</v>
      </c>
      <c r="CS90" t="s" s="154">
        <f>IF(CS17="","",IF(CS17="Tarifa 1","No aplica",$AI$90))</f>
        <v>952</v>
      </c>
      <c r="CT90" t="s" s="154">
        <f>IF(CT17="","",IF(CT17="Tarifa 1","No aplica",$AI$90))</f>
        <v>952</v>
      </c>
      <c r="CU90" t="s" s="154">
        <f>IF(CU17="","",IF(CU17="Tarifa 1","No aplica",$AI$90))</f>
        <v>952</v>
      </c>
      <c r="CV90" t="s" s="154">
        <f>IF(CV17="","",IF(CV17="Tarifa 1","No aplica",$AI$90))</f>
        <v>952</v>
      </c>
      <c r="CW90" t="s" s="154">
        <f>IF(CW17="","",IF(CW17="Tarifa 1","No aplica",$AI$90))</f>
        <v>952</v>
      </c>
      <c r="CX90" t="s" s="154">
        <f>IF(CX17="","",IF(CX17="Tarifa 1","No aplica",$AI$90))</f>
        <v>952</v>
      </c>
      <c r="CY90" t="s" s="154">
        <f>IF(CY17="","",IF(CY17="Tarifa 1","No aplica",$AI$90))</f>
        <v>1644</v>
      </c>
      <c r="CZ90" t="s" s="154">
        <f>IF(CZ17="","",IF(CZ17="Tarifa 1","No aplica",$AI$90))</f>
        <v>952</v>
      </c>
      <c r="DA90" t="s" s="154">
        <f>IF(DA17="","",IF(DA17="Tarifa 1","No aplica",$AI$90))</f>
        <v>952</v>
      </c>
      <c r="DB90" t="s" s="154">
        <f>IF(DB17="","",IF(DB17="Tarifa 1","No aplica",$AI$90))</f>
        <v>952</v>
      </c>
      <c r="DC90" t="s" s="154">
        <f>IF(DC17="","",IF(DC17="Tarifa 1","No aplica",$AI$90))</f>
        <v>952</v>
      </c>
      <c r="DD90" t="s" s="154">
        <f>IF(DD17="","",IF(DD17="Tarifa 1","No aplica",$AI$90))</f>
        <v>952</v>
      </c>
      <c r="DE90" t="s" s="154">
        <f>IF(DE17="","",IF(DE17="Tarifa 1","No aplica",$AI$90))</f>
        <v>952</v>
      </c>
      <c r="DF90" t="s" s="154">
        <f>IF(DF17="","",IF(DF17="Tarifa 1","No aplica",$AI$90))</f>
        <v>952</v>
      </c>
      <c r="DG90" t="s" s="154">
        <f>IF(DG17="","",IF(DG17="Tarifa 1","No aplica",$AI$90))</f>
        <v>952</v>
      </c>
      <c r="DH90" t="s" s="154">
        <f>IF(DH17="","",IF(DH17="Tarifa 1","No aplica",$AI$90))</f>
        <v>952</v>
      </c>
      <c r="DI90" t="s" s="154">
        <f>IF(DI17="","",IF(DI17="Tarifa 1","No aplica",$AI$90))</f>
        <v>952</v>
      </c>
      <c r="DJ90" t="s" s="154">
        <f>IF(DJ17="","",IF(DJ17="Tarifa 1","No aplica",$AI$90))</f>
        <v>952</v>
      </c>
      <c r="DK90" t="s" s="154">
        <f>IF(DK17="","",IF(DK17="Tarifa 1","No aplica",$AI$90))</f>
        <v>1644</v>
      </c>
      <c r="DL90" t="s" s="154">
        <f>IF(DL17="","",IF(DL17="Tarifa 1","No aplica",$AI$90))</f>
        <v>952</v>
      </c>
      <c r="DM90" t="s" s="154">
        <f>IF(DM17="","",IF(DM17="Tarifa 1","No aplica",$AI$90))</f>
        <v>952</v>
      </c>
      <c r="DN90" t="s" s="154">
        <f>IF(DN17="","",IF(DN17="Tarifa 1","No aplica",$AI$90))</f>
        <v>952</v>
      </c>
      <c r="DO90" t="s" s="154">
        <f>IF(DO17="","",IF(DO17="Tarifa 1","No aplica",$AI$90))</f>
        <v>952</v>
      </c>
      <c r="DP90" t="s" s="154">
        <f>IF(DP17="","",IF(DP17="Tarifa 1","No aplica",$AI$90))</f>
        <v>952</v>
      </c>
      <c r="DQ90" t="s" s="154">
        <f>IF(DQ17="","",IF(DQ17="Tarifa 1","No aplica",$AI$90))</f>
        <v>952</v>
      </c>
      <c r="DR90" t="s" s="154">
        <f>IF(DR17="","",IF(DR17="Tarifa 1","No aplica",$AI$90))</f>
        <v>952</v>
      </c>
      <c r="DS90" t="s" s="154">
        <f>IF(DS17="","",IF(DS17="Tarifa 1","No aplica",$AI$90))</f>
        <v>952</v>
      </c>
      <c r="DT90" t="s" s="154">
        <f>IF(DT17="","",IF(DT17="Tarifa 1","No aplica",$AI$90))</f>
        <v>952</v>
      </c>
      <c r="DU90" t="s" s="154">
        <f>IF(DU17="","",IF(DU17="Tarifa 1","No aplica",$AI$90))</f>
        <v>1644</v>
      </c>
      <c r="DV90" t="s" s="154">
        <f>IF(DV17="","",IF(DV17="Tarifa 1","No aplica",$AI$90))</f>
        <v>952</v>
      </c>
      <c r="DW90" t="s" s="154">
        <f>IF(DW17="","",IF(DW17="Tarifa 1","No aplica",$AI$90))</f>
        <v>952</v>
      </c>
      <c r="DX90" t="s" s="154">
        <f>IF(DX17="","",IF(DX17="Tarifa 1","No aplica",$AI$90))</f>
        <v>1644</v>
      </c>
      <c r="DY90" t="s" s="154">
        <f>IF(DY17="","",IF(DY17="Tarifa 1","No aplica",$AI$90))</f>
        <v>952</v>
      </c>
      <c r="DZ90" t="s" s="154">
        <f>IF(DZ17="","",IF(DZ17="Tarifa 1","No aplica",$AI$90))</f>
        <v>952</v>
      </c>
      <c r="EA90" t="s" s="154">
        <f>IF(EA17="","",IF(EA17="Tarifa 1","No aplica",$AI$90))</f>
        <v>952</v>
      </c>
      <c r="EB90" t="s" s="154">
        <f>IF(EB17="","",IF(EB17="Tarifa 1","No aplica",$AI$90))</f>
        <v>1644</v>
      </c>
      <c r="EC90" t="s" s="154">
        <f>IF(EC17="","",IF(EC17="Tarifa 1","No aplica",$AI$90))</f>
        <v>1644</v>
      </c>
      <c r="ED90" t="s" s="154">
        <f>IF(ED17="","",IF(ED17="Tarifa 1","No aplica",$AI$90))</f>
        <v>952</v>
      </c>
      <c r="EE90" t="s" s="154">
        <f>IF(EE17="","",IF(EE17="Tarifa 1","No aplica",$AI$90))</f>
        <v>1644</v>
      </c>
      <c r="EF90" t="s" s="154">
        <f>IF(EF17="","",IF(EF17="Tarifa 1","No aplica",$AI$90))</f>
        <v>952</v>
      </c>
      <c r="EG90" t="s" s="154">
        <f>IF(EG17="","",IF(EG17="Tarifa 1","No aplica",$AI$90))</f>
        <v>952</v>
      </c>
      <c r="EH90" t="s" s="154">
        <f>IF(EH17="","",IF(EH17="Tarifa 1","No aplica",$AI$90))</f>
        <v>952</v>
      </c>
      <c r="EI90" t="s" s="154">
        <f>IF(EI17="","",IF(EI17="Tarifa 1","No aplica",$AI$90))</f>
        <v>952</v>
      </c>
      <c r="EJ90" t="s" s="154">
        <f>IF(EJ17="","",IF(EJ17="Tarifa 1","No aplica",$AI$90))</f>
        <v>952</v>
      </c>
      <c r="EK90" t="s" s="154">
        <f>IF(EK17="","",IF(EK17="Tarifa 1","No aplica",$AI$90))</f>
        <v>952</v>
      </c>
      <c r="EL90" t="s" s="154">
        <f>IF(EL17="","",IF(EL17="Tarifa 1","No aplica",$AI$90))</f>
        <v>952</v>
      </c>
      <c r="EM90" t="s" s="154">
        <f>IF(EM17="","",IF(EM17="Tarifa 1","No aplica",$AI$90))</f>
        <v>952</v>
      </c>
      <c r="EN90" t="s" s="154">
        <f>IF(EN17="","",IF(EN17="Tarifa 1","No aplica",$AI$90))</f>
        <v>952</v>
      </c>
      <c r="EO90" t="s" s="154">
        <f>IF(EO17="","",IF(EO17="Tarifa 1","No aplica",$AI$90))</f>
        <v>952</v>
      </c>
      <c r="EP90" t="s" s="154">
        <f>IF(EP17="","",IF(EP17="Tarifa 1","No aplica",$AI$90))</f>
        <v>952</v>
      </c>
      <c r="EQ90" t="s" s="154">
        <f>IF(EQ17="","",IF(EQ17="Tarifa 1","No aplica",$AI$90))</f>
        <v>952</v>
      </c>
      <c r="ER90" t="s" s="154">
        <f>IF(ER17="","",IF(ER17="Tarifa 1","No aplica",$AI$90))</f>
        <v>952</v>
      </c>
      <c r="ES90" t="s" s="154">
        <f>IF(ES17="","",IF(ES17="Tarifa 1","No aplica",$AI$90))</f>
        <v>952</v>
      </c>
      <c r="ET90" t="s" s="154">
        <f>IF(ET17="","",IF(ET17="Tarifa 1","No aplica",$AI$90))</f>
      </c>
      <c r="EU90" t="s" s="154">
        <f>IF(EU17="","",IF(EU17="Tarifa 1","No aplica",$AI$90))</f>
      </c>
      <c r="EV90" t="s" s="154">
        <f>IF(EV17="","",IF(EV17="Tarifa 1","No aplica",$AI$90))</f>
      </c>
      <c r="EW90" t="s" s="154">
        <f>IF(EW17="","",IF(EW17="Tarifa 1","No aplica",$AI$90))</f>
      </c>
      <c r="EX90" t="s" s="154">
        <f>IF(EX17="","",IF(EX17="Tarifa 1","No aplica",$AI$90))</f>
      </c>
      <c r="EY90" t="s" s="154">
        <f>IF(EY17="","",IF(EY17="Tarifa 1","No aplica",$AI$90))</f>
      </c>
      <c r="EZ90" t="s" s="154">
        <f>IF(EZ17="","",IF(EZ17="Tarifa 1","No aplica",$AI$90))</f>
      </c>
      <c r="FA90" t="s" s="154">
        <f>IF(FA17="","",IF(FA17="Tarifa 1","No aplica",$AI$90))</f>
      </c>
      <c r="FB90" t="s" s="154">
        <f>IF(FB17="","",IF(FB17="Tarifa 1","No aplica",$AI$90))</f>
      </c>
      <c r="FC90" t="s" s="154">
        <f>IF(FC17="","",IF(FC17="Tarifa 1","No aplica",$AI$90))</f>
      </c>
      <c r="FD90" t="s" s="154">
        <f>IF(FD17="","",IF(FD17="Tarifa 1","No aplica",$AI$90))</f>
      </c>
      <c r="FE90" t="s" s="154">
        <f>IF(FE17="","",IF(FE17="Tarifa 1","No aplica",$AI$90))</f>
      </c>
      <c r="FF90" t="s" s="154">
        <f>IF(FF17="","",IF(FF17="Tarifa 1","No aplica",$AI$90))</f>
      </c>
      <c r="FG90" t="s" s="154">
        <f>IF(FG17="","",IF(FG17="Tarifa 1","No aplica",$AI$90))</f>
      </c>
      <c r="FH90" t="s" s="154">
        <f>IF(FH17="","",IF(FH17="Tarifa 1","No aplica",$AI$90))</f>
      </c>
      <c r="FI90" t="s" s="154">
        <f>IF(FI17="","",IF(FI17="Tarifa 1","No aplica",$AI$90))</f>
      </c>
      <c r="FJ90" t="s" s="154">
        <f>IF(FJ17="","",IF(FJ17="Tarifa 1","No aplica",$AI$90))</f>
      </c>
      <c r="FK90" t="s" s="154">
        <f>IF(FK17="","",IF(FK17="Tarifa 1","No aplica",$AI$90))</f>
      </c>
      <c r="FL90" t="s" s="154">
        <f>IF(FL17="","",IF(FL17="Tarifa 1","No aplica",$AI$90))</f>
      </c>
      <c r="FM90" t="s" s="154">
        <f>IF(FM17="","",IF(FM17="Tarifa 1","No aplica",$AI$90))</f>
      </c>
      <c r="FN90" t="s" s="154">
        <f>IF(FN17="","",IF(FN17="Tarifa 1","No aplica",$AI$90))</f>
      </c>
      <c r="FO90" t="s" s="154">
        <f>IF(FO17="","",IF(FO17="Tarifa 1","No aplica",$AI$90))</f>
      </c>
      <c r="FP90" t="s" s="154">
        <f>IF(FP17="","",IF(FP17="Tarifa 1","No aplica",$AI$90))</f>
      </c>
      <c r="FQ90" t="s" s="154">
        <f>IF(FQ17="","",IF(FQ17="Tarifa 1","No aplica",$AI$90))</f>
      </c>
      <c r="FR90" t="s" s="154">
        <f>IF(FR17="","",IF(FR17="Tarifa 1","No aplica",$AI$90))</f>
      </c>
      <c r="FS90" t="s" s="154">
        <f>IF(FS17="","",IF(FS17="Tarifa 1","No aplica",$AI$90))</f>
      </c>
      <c r="FT90" t="s" s="154">
        <f>IF(FT17="","",IF(FT17="Tarifa 1","No aplica",$AI$90))</f>
      </c>
      <c r="FU90" t="s" s="154">
        <f>IF(FU17="","",IF(FU17="Tarifa 1","No aplica",$AI$90))</f>
      </c>
      <c r="FV90" t="s" s="154">
        <f>IF(FV17="","",IF(FV17="Tarifa 1","No aplica",$AI$90))</f>
      </c>
      <c r="FW90" t="s" s="154">
        <f>IF(FW17="","",IF(FW17="Tarifa 1","No aplica",$AI$90))</f>
      </c>
      <c r="FX90" t="s" s="154">
        <f>IF(FX17="","",IF(FX17="Tarifa 1","No aplica",$AI$90))</f>
      </c>
      <c r="FY90" t="s" s="154">
        <f>IF(FY17="","",IF(FY17="Tarifa 1","No aplica",$AI$90))</f>
      </c>
      <c r="FZ90" t="s" s="154">
        <f>IF(FZ17="","",IF(FZ17="Tarifa 1","No aplica",$AI$90))</f>
      </c>
      <c r="GA90" t="s" s="154">
        <f>IF(GA17="","",IF(GA17="Tarifa 1","No aplica",$AI$90))</f>
      </c>
      <c r="GB90" t="s" s="154">
        <f>IF(GB17="","",IF(GB17="Tarifa 1","No aplica",$AI$90))</f>
      </c>
      <c r="GC90" t="s" s="154">
        <f>IF(GC17="","",IF(GC17="Tarifa 1","No aplica",$AI$90))</f>
      </c>
      <c r="GD90" t="s" s="154">
        <f>IF(GD17="","",IF(GD17="Tarifa 1","No aplica",$AI$90))</f>
      </c>
      <c r="GE90" t="s" s="154">
        <f>IF(GE17="","",IF(GE17="Tarifa 1","No aplica",$AI$90))</f>
      </c>
      <c r="GF90" t="s" s="154">
        <f>IF(GF17="","",IF(GF17="Tarifa 1","No aplica",$AI$90))</f>
      </c>
      <c r="GG90" t="s" s="154">
        <f>IF(GG17="","",IF(GG17="Tarifa 1","No aplica",$AI$90))</f>
      </c>
      <c r="GH90" t="s" s="154">
        <f>IF(GH17="","",IF(GH17="Tarifa 1","No aplica",$AI$90))</f>
      </c>
      <c r="GI90" t="s" s="154">
        <f>IF(GI17="","",IF(GI17="Tarifa 1","No aplica",$AI$90))</f>
      </c>
      <c r="GJ90" t="s" s="154">
        <f>IF(GJ17="","",IF(GJ17="Tarifa 1","No aplica",$AI$90))</f>
      </c>
      <c r="GK90" t="s" s="154">
        <f>IF(GK17="","",IF(GK17="Tarifa 1","No aplica",$AI$90))</f>
      </c>
      <c r="GL90" t="s" s="154">
        <f>IF(GL17="","",IF(GL17="Tarifa 1","No aplica",$AI$90))</f>
      </c>
      <c r="GM90" t="s" s="154">
        <f>IF(GM17="","",IF(GM17="Tarifa 1","No aplica",$AI$90))</f>
      </c>
      <c r="GN90" t="s" s="154">
        <f>IF(GN17="","",IF(GN17="Tarifa 1","No aplica",$AI$90))</f>
      </c>
      <c r="GO90" t="s" s="154">
        <f>IF(GO17="","",IF(GO17="Tarifa 1","No aplica",$AI$90))</f>
      </c>
      <c r="GP90" t="s" s="154">
        <f>IF(GP17="","",IF(GP17="Tarifa 1","No aplica",$AI$90))</f>
      </c>
      <c r="GQ90" t="s" s="154">
        <f>IF(GQ17="","",IF(GQ17="Tarifa 1","No aplica",$AI$90))</f>
      </c>
      <c r="GR90" t="s" s="154">
        <f>IF(GR17="","",IF(GR17="Tarifa 1","No aplica",$AI$90))</f>
      </c>
      <c r="GS90" t="s" s="154">
        <f>IF(GS17="","",IF(GS17="Tarifa 1","No aplica",$AI$90))</f>
      </c>
      <c r="GT90" t="s" s="154">
        <f>IF(GT17="","",IF(GT17="Tarifa 1","No aplica",$AI$90))</f>
      </c>
      <c r="GU90" t="s" s="154">
        <f>IF(GU17="","",IF(GU17="Tarifa 1","No aplica",$AI$90))</f>
      </c>
      <c r="GV90" t="s" s="154">
        <f>IF(GV17="","",IF(GV17="Tarifa 1","No aplica",$AI$90))</f>
      </c>
      <c r="GW90" t="s" s="154">
        <f>IF(GW17="","",IF(GW17="Tarifa 1","No aplica",$AI$90))</f>
      </c>
      <c r="GX90" t="s" s="154">
        <f>IF(GX17="","",IF(GX17="Tarifa 1","No aplica",$AI$90))</f>
      </c>
      <c r="GY90" t="s" s="154">
        <f>IF(GY17="","",IF(GY17="Tarifa 1","No aplica",$AI$90))</f>
      </c>
      <c r="GZ90" t="s" s="154">
        <f>IF(GZ17="","",IF(GZ17="Tarifa 1","No aplica",$AI$90))</f>
      </c>
      <c r="HA90" t="s" s="154">
        <f>IF(HA17="","",IF(HA17="Tarifa 1","No aplica",$AI$90))</f>
      </c>
      <c r="HB90" t="s" s="154">
        <f>IF(HB17="","",IF(HB17="Tarifa 1","No aplica",$AI$90))</f>
      </c>
      <c r="HC90" t="s" s="154">
        <f>IF(HC17="","",IF(HC17="Tarifa 1","No aplica",$AI$90))</f>
      </c>
      <c r="HD90" t="s" s="154">
        <f>IF(HD17="","",IF(HD17="Tarifa 1","No aplica",$AI$90))</f>
      </c>
      <c r="HE90" t="s" s="154">
        <f>IF(HE17="","",IF(HE17="Tarifa 1","No aplica",$AI$90))</f>
      </c>
      <c r="HF90" t="s" s="154">
        <f>IF(HF17="","",IF(HF17="Tarifa 1","No aplica",$AI$90))</f>
      </c>
      <c r="HG90" t="s" s="154">
        <f>IF(HG17="","",IF(HG17="Tarifa 1","No aplica",$AI$90))</f>
      </c>
      <c r="HH90" t="s" s="154">
        <f>IF(HH17="","",IF(HH17="Tarifa 1","No aplica",$AI$90))</f>
      </c>
      <c r="HI90" t="s" s="154">
        <f>IF(HI17="","",IF(HI17="Tarifa 1","No aplica",$AI$90))</f>
      </c>
      <c r="HJ90" t="s" s="154">
        <f>IF(HJ17="","",IF(HJ17="Tarifa 1","No aplica",$AI$90))</f>
      </c>
      <c r="HK90" t="s" s="154">
        <f>IF(HK17="","",IF(HK17="Tarifa 1","No aplica",$AI$90))</f>
      </c>
      <c r="HL90" t="s" s="154">
        <f>IF(HL17="","",IF(HL17="Tarifa 1","No aplica",$AI$90))</f>
      </c>
      <c r="HM90" t="s" s="154">
        <f>IF(HM17="","",IF(HM17="Tarifa 1","No aplica",$AI$90))</f>
      </c>
      <c r="HN90" t="s" s="154">
        <f>IF(HN17="","",IF(HN17="Tarifa 1","No aplica",$AI$90))</f>
      </c>
      <c r="HO90" t="s" s="154">
        <f>IF(HO17="","",IF(HO17="Tarifa 1","No aplica",$AI$90))</f>
      </c>
      <c r="HP90" t="s" s="154">
        <f>IF(HP17="","",IF(HP17="Tarifa 1","No aplica",$AI$90))</f>
      </c>
      <c r="HQ90" t="s" s="154">
        <f>IF(HQ17="","",IF(HQ17="Tarifa 1","No aplica",$AI$90))</f>
      </c>
      <c r="HR90" t="s" s="154">
        <f>IF(HR17="","",IF(HR17="Tarifa 1","No aplica",$AI$90))</f>
      </c>
      <c r="HS90" t="s" s="154">
        <f>IF(HS17="","",IF(HS17="Tarifa 1","No aplica",$AI$90))</f>
      </c>
      <c r="HT90" t="s" s="154">
        <f>IF(HT17="","",IF(HT17="Tarifa 1","No aplica",$AI$90))</f>
      </c>
      <c r="HU90" t="s" s="154">
        <f>IF(HU17="","",IF(HU17="Tarifa 1","No aplica",$AI$90))</f>
      </c>
      <c r="HV90" t="s" s="154">
        <f>IF(HV17="","",IF(HV17="Tarifa 1","No aplica",$AI$90))</f>
      </c>
      <c r="HW90" t="s" s="154">
        <f>IF(HW17="","",IF(HW17="Tarifa 1","No aplica",$AI$90))</f>
      </c>
      <c r="HX90" t="s" s="154">
        <f>IF(HX17="","",IF(HX17="Tarifa 1","No aplica",$AI$90))</f>
      </c>
      <c r="HY90" t="s" s="154">
        <f>IF(HY17="","",IF(HY17="Tarifa 1","No aplica",$AI$90))</f>
      </c>
      <c r="HZ90" t="s" s="154">
        <f>IF(HZ17="","",IF(HZ17="Tarifa 1","No aplica",$AI$90))</f>
      </c>
      <c r="IA90" t="s" s="154">
        <f>IF(IA17="","",IF(IA17="Tarifa 1","No aplica",$AI$90))</f>
      </c>
      <c r="IB90" t="s" s="154">
        <f>IF(IB17="","",IF(IB17="Tarifa 1","No aplica",$AI$90))</f>
      </c>
      <c r="IC90" t="s" s="154">
        <f>IF(IC17="","",IF(IC17="Tarifa 1","No aplica",$AI$90))</f>
      </c>
      <c r="ID90" t="s" s="154">
        <f>IF(ID17="","",IF(ID17="Tarifa 1","No aplica",$AI$90))</f>
      </c>
      <c r="IE90" t="s" s="154">
        <f>IF(IE17="","",IF(IE17="Tarifa 1","No aplica",$AI$90))</f>
      </c>
      <c r="IF90" t="s" s="154">
        <f>IF(IF17="","",IF(IF17="Tarifa 1","No aplica",$AI$90))</f>
      </c>
      <c r="IG90" t="s" s="154">
        <f>IF(IG17="","",IF(IG17="Tarifa 1","No aplica",$AI$90))</f>
      </c>
      <c r="IH90" t="s" s="154">
        <f>IF(IH17="","",IF(IH17="Tarifa 1","No aplica",$AI$90))</f>
      </c>
      <c r="II90" t="s" s="154">
        <f>IF(II17="","",IF(II17="Tarifa 1","No aplica",$AI$90))</f>
      </c>
      <c r="IJ90" t="s" s="154">
        <f>IF(IJ17="","",IF(IJ17="Tarifa 1","No aplica",$AI$90))</f>
      </c>
      <c r="IK90" t="s" s="154">
        <f>IF(IK17="","",IF(IK17="Tarifa 1","No aplica",$AI$90))</f>
      </c>
      <c r="IL90" t="s" s="154">
        <f>IF(IL17="","",IF(IL17="Tarifa 1","No aplica",$AI$90))</f>
      </c>
      <c r="IM90" t="s" s="154">
        <f>IF(IM17="","",IF(IM17="Tarifa 1","No aplica",$AI$90))</f>
      </c>
      <c r="IN90" t="s" s="154">
        <f>IF(IN17="","",IF(IN17="Tarifa 1","No aplica",$AI$90))</f>
      </c>
      <c r="IO90" t="s" s="154">
        <f>IF(IO17="","",IF(IO17="Tarifa 1","No aplica",$AI$90))</f>
      </c>
      <c r="IP90" t="s" s="154">
        <f>IF(IP17="","",IF(IP17="Tarifa 1","No aplica",$AI$90))</f>
      </c>
      <c r="IQ90" t="s" s="154">
        <f>IF(IQ17="","",IF(IQ17="Tarifa 1","No aplica",$AI$90))</f>
      </c>
      <c r="IR90" t="s" s="154">
        <f>IF(IR17="","",IF(IR17="Tarifa 1","No aplica",$AI$90))</f>
      </c>
      <c r="IS90" t="s" s="154">
        <f>IF(IS17="","",IF(IS17="Tarifa 1","No aplica",$AI$90))</f>
      </c>
      <c r="IT90" t="s" s="154">
        <f>IF(IT17="","",IF(IT17="Tarifa 1","No aplica",$AI$90))</f>
      </c>
      <c r="IU90" t="s" s="186">
        <f>IF(IU17="","",IF(IU17="Tarifa 1","No aplica",$AI$90))</f>
      </c>
    </row>
    <row r="91" s="141" customFormat="1" ht="15.2" customHeight="1">
      <c r="B91" t="s" s="153">
        <f>IF(INDEX(C91:AH91,1,'Tarifas Eléctricas'!$E$38)=0," ",INDEX(C91:AH91,1,'Tarifas Eléctricas'!$E$38))</f>
        <v>570</v>
      </c>
      <c r="C91" s="157"/>
      <c r="D91" s="157"/>
      <c r="E91" s="157"/>
      <c r="F91" s="157"/>
      <c r="G91" s="157"/>
      <c r="H91" s="157"/>
      <c r="I91" t="s" s="154">
        <v>1645</v>
      </c>
      <c r="J91" s="157"/>
      <c r="K91" s="157"/>
      <c r="L91" s="157"/>
      <c r="M91" s="157"/>
      <c r="N91" s="157"/>
      <c r="O91" s="157"/>
      <c r="P91" t="s" s="154">
        <v>1646</v>
      </c>
      <c r="Q91" t="s" s="154">
        <v>1647</v>
      </c>
      <c r="R91" t="s" s="154">
        <v>1648</v>
      </c>
      <c r="S91" s="157"/>
      <c r="T91" s="157"/>
      <c r="U91" s="157"/>
      <c r="V91" t="s" s="154">
        <v>1649</v>
      </c>
      <c r="W91" t="s" s="154">
        <v>1650</v>
      </c>
      <c r="X91" s="157"/>
      <c r="Y91" s="157"/>
      <c r="Z91" s="157"/>
      <c r="AA91" s="157"/>
      <c r="AB91" s="157"/>
      <c r="AC91" s="157"/>
      <c r="AD91" s="157"/>
      <c r="AE91" s="157"/>
      <c r="AF91" t="s" s="154">
        <v>1651</v>
      </c>
      <c r="AG91" t="s" s="154">
        <v>1652</v>
      </c>
      <c r="AH91" s="157"/>
      <c r="AI91" t="s" s="184">
        <v>1535</v>
      </c>
      <c r="AJ91" t="s" s="185">
        <f>AJ56</f>
        <v>1272</v>
      </c>
      <c r="AK91" t="s" s="154">
        <f t="shared" si="3995" ref="AK91:FI91">IF(AK18="","",IF(AK18="Tarifa 1","No aplica",$AI$91))</f>
        <v>1535</v>
      </c>
      <c r="AL91" t="s" s="154">
        <f>IF(AL18="","",IF(AL18="Tarifa 1","No aplica",$AI$91))</f>
        <v>1535</v>
      </c>
      <c r="AM91" t="s" s="154">
        <f>IF(AM18="","",IF(AM18="Tarifa 1","No aplica",$AI$91))</f>
        <v>1535</v>
      </c>
      <c r="AN91" t="s" s="154">
        <f>IF(AN18="","",IF(AN18="Tarifa 1","No aplica",$AI$91))</f>
        <v>1535</v>
      </c>
      <c r="AO91" t="s" s="154">
        <f>IF(AO18="","",IF(AO18="Tarifa 1","No aplica",$AI$91))</f>
        <v>1535</v>
      </c>
      <c r="AP91" t="s" s="154">
        <f>IF(AP18="","",IF(AP18="Tarifa 1","No aplica",$AI$91))</f>
        <v>1535</v>
      </c>
      <c r="AQ91" t="s" s="154">
        <f>IF(AQ18="","",IF(AQ18="Tarifa 1","No aplica",$AI$91))</f>
        <v>952</v>
      </c>
      <c r="AR91" t="s" s="154">
        <f>IF(AR18="","",IF(AR18="Tarifa 1","No aplica",$AI$91))</f>
        <v>1535</v>
      </c>
      <c r="AS91" t="s" s="154">
        <f>IF(AS18="","",IF(AS18="Tarifa 1","No aplica",$AI$91))</f>
        <v>1535</v>
      </c>
      <c r="AT91" t="s" s="154">
        <f>IF(AT18="","",IF(AT18="Tarifa 1","No aplica",$AI$91))</f>
        <v>1535</v>
      </c>
      <c r="AU91" t="s" s="154">
        <f>IF(AU18="","",IF(AU18="Tarifa 1","No aplica",$AI$91))</f>
        <v>1535</v>
      </c>
      <c r="AV91" t="s" s="154">
        <f>IF(AV18="","",IF(AV18="Tarifa 1","No aplica",$AI$91))</f>
        <v>1535</v>
      </c>
      <c r="AW91" t="s" s="154">
        <f>IF(AW18="","",IF(AW18="Tarifa 1","No aplica",$AI$91))</f>
        <v>1535</v>
      </c>
      <c r="AX91" t="s" s="154">
        <f>IF(AX18="","",IF(AX18="Tarifa 1","No aplica",$AI$91))</f>
        <v>1535</v>
      </c>
      <c r="AY91" t="s" s="154">
        <f>IF(AY18="","",IF(AY18="Tarifa 1","No aplica",$AI$91))</f>
        <v>1535</v>
      </c>
      <c r="AZ91" t="s" s="154">
        <f>IF(AZ18="","",IF(AZ18="Tarifa 1","No aplica",$AI$91))</f>
        <v>1535</v>
      </c>
      <c r="BA91" t="s" s="154">
        <f>IF(BA18="","",IF(BA18="Tarifa 1","No aplica",$AI$91))</f>
        <v>1535</v>
      </c>
      <c r="BB91" t="s" s="154">
        <f>IF(BB18="","",IF(BB18="Tarifa 1","No aplica",$AI$91))</f>
        <v>1535</v>
      </c>
      <c r="BC91" t="s" s="154">
        <f>IF(BC18="","",IF(BC18="Tarifa 1","No aplica",$AI$91))</f>
        <v>1535</v>
      </c>
      <c r="BD91" t="s" s="154">
        <f>IF(BD18="","",IF(BD18="Tarifa 1","No aplica",$AI$91))</f>
        <v>1535</v>
      </c>
      <c r="BE91" t="s" s="154">
        <f>IF(BE18="","",IF(BE18="Tarifa 1","No aplica",$AI$91))</f>
        <v>1535</v>
      </c>
      <c r="BF91" t="s" s="154">
        <f>IF(BF18="","",IF(BF18="Tarifa 1","No aplica",$AI$91))</f>
        <v>1535</v>
      </c>
      <c r="BG91" t="s" s="154">
        <f>IF(BG18="","",IF(BG18="Tarifa 1","No aplica",$AI$91))</f>
        <v>1535</v>
      </c>
      <c r="BH91" t="s" s="154">
        <f>IF(BH18="","",IF(BH18="Tarifa 1","No aplica",$AI$91))</f>
        <v>1535</v>
      </c>
      <c r="BI91" t="s" s="154">
        <f>IF(BI18="","",IF(BI18="Tarifa 1","No aplica",$AI$91))</f>
        <v>1535</v>
      </c>
      <c r="BJ91" t="s" s="154">
        <f>IF(BJ18="","",IF(BJ18="Tarifa 1","No aplica",$AI$91))</f>
        <v>1535</v>
      </c>
      <c r="BK91" t="s" s="154">
        <f>IF(BK18="","",IF(BK18="Tarifa 1","No aplica",$AI$91))</f>
        <v>1535</v>
      </c>
      <c r="BL91" t="s" s="154">
        <f>IF(BL18="","",IF(BL18="Tarifa 1","No aplica",$AI$91))</f>
        <v>1535</v>
      </c>
      <c r="BM91" t="s" s="154">
        <f>IF(BM18="","",IF(BM18="Tarifa 1","No aplica",$AI$91))</f>
        <v>1535</v>
      </c>
      <c r="BN91" t="s" s="154">
        <f>IF(BN18="","",IF(BN18="Tarifa 1","No aplica",$AI$91))</f>
        <v>1535</v>
      </c>
      <c r="BO91" t="s" s="154">
        <f>IF(BO18="","",IF(BO18="Tarifa 1","No aplica",$AI$91))</f>
        <v>1535</v>
      </c>
      <c r="BP91" t="s" s="154">
        <f>IF(BP18="","",IF(BP18="Tarifa 1","No aplica",$AI$91))</f>
        <v>1535</v>
      </c>
      <c r="BQ91" t="s" s="154">
        <f>IF(BQ18="","",IF(BQ18="Tarifa 1","No aplica",$AI$91))</f>
        <v>1535</v>
      </c>
      <c r="BR91" t="s" s="154">
        <f>IF(BR18="","",IF(BR18="Tarifa 1","No aplica",$AI$91))</f>
      </c>
      <c r="BS91" t="s" s="154">
        <f>IF(BS18="","",IF(BS18="Tarifa 1","No aplica",$AI$91))</f>
      </c>
      <c r="BT91" t="s" s="154">
        <f>IF(BT18="","",IF(BT18="Tarifa 1","No aplica",$AI$91))</f>
      </c>
      <c r="BU91" t="s" s="154">
        <f>IF(BU18="","",IF(BU18="Tarifa 1","No aplica",$AI$91))</f>
      </c>
      <c r="BV91" t="s" s="154">
        <f>IF(BV18="","",IF(BV18="Tarifa 1","No aplica",$AI$91))</f>
      </c>
      <c r="BW91" t="s" s="154">
        <f>IF(BW18="","",IF(BW18="Tarifa 1","No aplica",$AI$91))</f>
      </c>
      <c r="BX91" t="s" s="154">
        <f>IF(BX18="","",IF(BX18="Tarifa 1","No aplica",$AI$91))</f>
      </c>
      <c r="BY91" t="s" s="154">
        <f>IF(BY18="","",IF(BY18="Tarifa 1","No aplica",$AI$91))</f>
      </c>
      <c r="BZ91" t="s" s="154">
        <f>IF(BZ18="","",IF(BZ18="Tarifa 1","No aplica",$AI$91))</f>
      </c>
      <c r="CA91" t="s" s="154">
        <f>IF(CA18="","",IF(CA18="Tarifa 1","No aplica",$AI$91))</f>
      </c>
      <c r="CB91" t="s" s="154">
        <f>IF(CB18="","",IF(CB18="Tarifa 1","No aplica",$AI$91))</f>
      </c>
      <c r="CC91" t="s" s="154">
        <f>IF(CC18="","",IF(CC18="Tarifa 1","No aplica",$AI$91))</f>
      </c>
      <c r="CD91" t="s" s="154">
        <f>IF(CD18="","",IF(CD18="Tarifa 1","No aplica",$AI$91))</f>
      </c>
      <c r="CE91" t="s" s="154">
        <f>IF(CE18="","",IF(CE18="Tarifa 1","No aplica",$AI$91))</f>
      </c>
      <c r="CF91" t="s" s="154">
        <f>IF(CF18="","",IF(CF18="Tarifa 1","No aplica",$AI$91))</f>
      </c>
      <c r="CG91" t="s" s="154">
        <f>IF(CG18="","",IF(CG18="Tarifa 1","No aplica",$AI$91))</f>
      </c>
      <c r="CH91" t="s" s="154">
        <f>IF(CH18="","",IF(CH18="Tarifa 1","No aplica",$AI$91))</f>
      </c>
      <c r="CI91" t="s" s="154">
        <f>IF(CI18="","",IF(CI18="Tarifa 1","No aplica",$AI$91))</f>
      </c>
      <c r="CJ91" t="s" s="154">
        <f>IF(CJ18="","",IF(CJ18="Tarifa 1","No aplica",$AI$91))</f>
      </c>
      <c r="CK91" t="s" s="154">
        <f>IF(CK18="","",IF(CK18="Tarifa 1","No aplica",$AI$91))</f>
      </c>
      <c r="CL91" t="s" s="154">
        <f>IF(CL18="","",IF(CL18="Tarifa 1","No aplica",$AI$91))</f>
      </c>
      <c r="CM91" t="s" s="154">
        <f>IF(CM18="","",IF(CM18="Tarifa 1","No aplica",$AI$91))</f>
      </c>
      <c r="CN91" t="s" s="154">
        <f>IF(CN18="","",IF(CN18="Tarifa 1","No aplica",$AI$91))</f>
      </c>
      <c r="CO91" t="s" s="154">
        <f>IF(CO18="","",IF(CO18="Tarifa 1","No aplica",$AI$91))</f>
      </c>
      <c r="CP91" t="s" s="154">
        <f>IF(CP18="","",IF(CP18="Tarifa 1","No aplica",$AI$91))</f>
      </c>
      <c r="CQ91" t="s" s="154">
        <f>IF(CQ18="","",IF(CQ18="Tarifa 1","No aplica",$AI$91))</f>
      </c>
      <c r="CR91" t="s" s="154">
        <f>IF(CR18="","",IF(CR18="Tarifa 1","No aplica",$AI$91))</f>
      </c>
      <c r="CS91" t="s" s="154">
        <f>IF(CS18="","",IF(CS18="Tarifa 1","No aplica",$AI$91))</f>
      </c>
      <c r="CT91" t="s" s="154">
        <f>IF(CT18="","",IF(CT18="Tarifa 1","No aplica",$AI$91))</f>
      </c>
      <c r="CU91" t="s" s="154">
        <f>IF(CU18="","",IF(CU18="Tarifa 1","No aplica",$AI$91))</f>
      </c>
      <c r="CV91" t="s" s="154">
        <f>IF(CV18="","",IF(CV18="Tarifa 1","No aplica",$AI$91))</f>
      </c>
      <c r="CW91" t="s" s="154">
        <f>IF(CW18="","",IF(CW18="Tarifa 1","No aplica",$AI$91))</f>
      </c>
      <c r="CX91" t="s" s="154">
        <f>IF(CX18="","",IF(CX18="Tarifa 1","No aplica",$AI$91))</f>
      </c>
      <c r="CY91" t="s" s="154">
        <f>IF(CY18="","",IF(CY18="Tarifa 1","No aplica",$AI$91))</f>
      </c>
      <c r="CZ91" t="s" s="154">
        <f>IF(CZ18="","",IF(CZ18="Tarifa 1","No aplica",$AI$91))</f>
      </c>
      <c r="DA91" t="s" s="154">
        <f>IF(DA18="","",IF(DA18="Tarifa 1","No aplica",$AI$91))</f>
      </c>
      <c r="DB91" t="s" s="154">
        <f>IF(DB18="","",IF(DB18="Tarifa 1","No aplica",$AI$91))</f>
      </c>
      <c r="DC91" t="s" s="154">
        <f>IF(DC18="","",IF(DC18="Tarifa 1","No aplica",$AI$91))</f>
      </c>
      <c r="DD91" t="s" s="154">
        <f>IF(DD18="","",IF(DD18="Tarifa 1","No aplica",$AI$91))</f>
      </c>
      <c r="DE91" t="s" s="154">
        <f>IF(DE18="","",IF(DE18="Tarifa 1","No aplica",$AI$91))</f>
      </c>
      <c r="DF91" t="s" s="154">
        <f>IF(DF18="","",IF(DF18="Tarifa 1","No aplica",$AI$91))</f>
      </c>
      <c r="DG91" t="s" s="154">
        <f>IF(DG18="","",IF(DG18="Tarifa 1","No aplica",$AI$91))</f>
      </c>
      <c r="DH91" t="s" s="154">
        <f>IF(DH18="","",IF(DH18="Tarifa 1","No aplica",$AI$91))</f>
      </c>
      <c r="DI91" t="s" s="154">
        <f>IF(DI18="","",IF(DI18="Tarifa 1","No aplica",$AI$91))</f>
      </c>
      <c r="DJ91" t="s" s="154">
        <f>IF(DJ18="","",IF(DJ18="Tarifa 1","No aplica",$AI$91))</f>
      </c>
      <c r="DK91" t="s" s="154">
        <f>IF(DK18="","",IF(DK18="Tarifa 1","No aplica",$AI$91))</f>
      </c>
      <c r="DL91" t="s" s="154">
        <f>IF(DL18="","",IF(DL18="Tarifa 1","No aplica",$AI$91))</f>
      </c>
      <c r="DM91" t="s" s="154">
        <f>IF(DM18="","",IF(DM18="Tarifa 1","No aplica",$AI$91))</f>
      </c>
      <c r="DN91" t="s" s="154">
        <f>IF(DN18="","",IF(DN18="Tarifa 1","No aplica",$AI$91))</f>
      </c>
      <c r="DO91" t="s" s="154">
        <f>IF(DO18="","",IF(DO18="Tarifa 1","No aplica",$AI$91))</f>
      </c>
      <c r="DP91" t="s" s="154">
        <f>IF(DP18="","",IF(DP18="Tarifa 1","No aplica",$AI$91))</f>
      </c>
      <c r="DQ91" t="s" s="154">
        <f>IF(DQ18="","",IF(DQ18="Tarifa 1","No aplica",$AI$91))</f>
      </c>
      <c r="DR91" t="s" s="154">
        <f>IF(DR18="","",IF(DR18="Tarifa 1","No aplica",$AI$91))</f>
      </c>
      <c r="DS91" t="s" s="154">
        <f>IF(DS18="","",IF(DS18="Tarifa 1","No aplica",$AI$91))</f>
      </c>
      <c r="DT91" t="s" s="154">
        <f>IF(DT18="","",IF(DT18="Tarifa 1","No aplica",$AI$91))</f>
      </c>
      <c r="DU91" t="s" s="154">
        <f>IF(DU18="","",IF(DU18="Tarifa 1","No aplica",$AI$91))</f>
      </c>
      <c r="DV91" t="s" s="154">
        <f>IF(DV18="","",IF(DV18="Tarifa 1","No aplica",$AI$91))</f>
      </c>
      <c r="DW91" t="s" s="154">
        <f>IF(DW18="","",IF(DW18="Tarifa 1","No aplica",$AI$91))</f>
      </c>
      <c r="DX91" t="s" s="154">
        <f>IF(DX18="","",IF(DX18="Tarifa 1","No aplica",$AI$91))</f>
      </c>
      <c r="DY91" t="s" s="154">
        <f>IF(DY18="","",IF(DY18="Tarifa 1","No aplica",$AI$91))</f>
      </c>
      <c r="DZ91" t="s" s="154">
        <f>IF(DZ18="","",IF(DZ18="Tarifa 1","No aplica",$AI$91))</f>
      </c>
      <c r="EA91" t="s" s="154">
        <f>IF(EA18="","",IF(EA18="Tarifa 1","No aplica",$AI$91))</f>
      </c>
      <c r="EB91" t="s" s="154">
        <f>IF(EB18="","",IF(EB18="Tarifa 1","No aplica",$AI$91))</f>
      </c>
      <c r="EC91" t="s" s="154">
        <f>IF(EC18="","",IF(EC18="Tarifa 1","No aplica",$AI$91))</f>
      </c>
      <c r="ED91" t="s" s="154">
        <f>IF(ED18="","",IF(ED18="Tarifa 1","No aplica",$AI$91))</f>
      </c>
      <c r="EE91" t="s" s="154">
        <f>IF(EE18="","",IF(EE18="Tarifa 1","No aplica",$AI$91))</f>
      </c>
      <c r="EF91" t="s" s="154">
        <f>IF(EF18="","",IF(EF18="Tarifa 1","No aplica",$AI$91))</f>
      </c>
      <c r="EG91" t="s" s="154">
        <f>IF(EG18="","",IF(EG18="Tarifa 1","No aplica",$AI$91))</f>
      </c>
      <c r="EH91" t="s" s="154">
        <f>IF(EH18="","",IF(EH18="Tarifa 1","No aplica",$AI$91))</f>
      </c>
      <c r="EI91" t="s" s="154">
        <f>IF(EI18="","",IF(EI18="Tarifa 1","No aplica",$AI$91))</f>
      </c>
      <c r="EJ91" t="s" s="154">
        <f>IF(EJ18="","",IF(EJ18="Tarifa 1","No aplica",$AI$91))</f>
      </c>
      <c r="EK91" t="s" s="154">
        <f>IF(EK18="","",IF(EK18="Tarifa 1","No aplica",$AI$91))</f>
      </c>
      <c r="EL91" t="s" s="154">
        <f>IF(EL18="","",IF(EL18="Tarifa 1","No aplica",$AI$91))</f>
      </c>
      <c r="EM91" t="s" s="154">
        <f>IF(EM18="","",IF(EM18="Tarifa 1","No aplica",$AI$91))</f>
      </c>
      <c r="EN91" t="s" s="154">
        <f>IF(EN18="","",IF(EN18="Tarifa 1","No aplica",$AI$91))</f>
      </c>
      <c r="EO91" t="s" s="154">
        <f>IF(EO18="","",IF(EO18="Tarifa 1","No aplica",$AI$91))</f>
      </c>
      <c r="EP91" t="s" s="154">
        <f>IF(EP18="","",IF(EP18="Tarifa 1","No aplica",$AI$91))</f>
      </c>
      <c r="EQ91" t="s" s="154">
        <f>IF(EQ18="","",IF(EQ18="Tarifa 1","No aplica",$AI$91))</f>
      </c>
      <c r="ER91" t="s" s="154">
        <f>IF(ER18="","",IF(ER18="Tarifa 1","No aplica",$AI$91))</f>
      </c>
      <c r="ES91" t="s" s="154">
        <f>IF(ES18="","",IF(ES18="Tarifa 1","No aplica",$AI$91))</f>
      </c>
      <c r="ET91" t="s" s="154">
        <f>IF(ET18="","",IF(ET18="Tarifa 1","No aplica",$AI$91))</f>
      </c>
      <c r="EU91" t="s" s="154">
        <f>IF(EU18="","",IF(EU18="Tarifa 1","No aplica",$AI$91))</f>
      </c>
      <c r="EV91" t="s" s="154">
        <f>IF(EV18="","",IF(EV18="Tarifa 1","No aplica",$AI$91))</f>
      </c>
      <c r="EW91" t="s" s="154">
        <f>IF(EW18="","",IF(EW18="Tarifa 1","No aplica",$AI$91))</f>
      </c>
      <c r="EX91" t="s" s="154">
        <f>IF(EX18="","",IF(EX18="Tarifa 1","No aplica",$AI$91))</f>
      </c>
      <c r="EY91" t="s" s="154">
        <f>IF(EY18="","",IF(EY18="Tarifa 1","No aplica",$AI$91))</f>
      </c>
      <c r="EZ91" t="s" s="154">
        <f>IF(EZ18="","",IF(EZ18="Tarifa 1","No aplica",$AI$91))</f>
      </c>
      <c r="FA91" t="s" s="154">
        <f>IF(FA18="","",IF(FA18="Tarifa 1","No aplica",$AI$91))</f>
      </c>
      <c r="FB91" t="s" s="154">
        <f>IF(FB18="","",IF(FB18="Tarifa 1","No aplica",$AI$91))</f>
      </c>
      <c r="FC91" t="s" s="154">
        <f>IF(FC18="","",IF(FC18="Tarifa 1","No aplica",$AI$91))</f>
      </c>
      <c r="FD91" t="s" s="154">
        <f>IF(FD18="","",IF(FD18="Tarifa 1","No aplica",$AI$91))</f>
      </c>
      <c r="FE91" t="s" s="154">
        <f>IF(FE18="","",IF(FE18="Tarifa 1","No aplica",$AI$91))</f>
      </c>
      <c r="FF91" t="s" s="154">
        <f>IF(FF18="","",IF(FF18="Tarifa 1","No aplica",$AI$91))</f>
      </c>
      <c r="FG91" t="s" s="154">
        <f>IF(FG18="","",IF(FG18="Tarifa 1","No aplica",$AI$91))</f>
      </c>
      <c r="FH91" t="s" s="154">
        <f>IF(FH18="","",IF(FH18="Tarifa 1","No aplica",$AI$91))</f>
      </c>
      <c r="FI91" t="s" s="154">
        <f t="shared" si="3995"/>
      </c>
      <c r="FJ91" t="s" s="154">
        <f>IF(FJ18="","",IF(FJ18="Tarifa 1","No aplica",$AI$91))</f>
      </c>
      <c r="FK91" t="s" s="154">
        <f>IF(FK18="","",IF(FK18="Tarifa 1","No aplica",$AI$91))</f>
      </c>
      <c r="FL91" t="s" s="154">
        <f>IF(FL18="","",IF(FL18="Tarifa 1","No aplica",$AI$91))</f>
      </c>
      <c r="FM91" t="s" s="154">
        <f>IF(FM18="","",IF(FM18="Tarifa 1","No aplica",$AI$91))</f>
      </c>
      <c r="FN91" t="s" s="154">
        <f>IF(FN18="","",IF(FN18="Tarifa 1","No aplica",$AI$91))</f>
      </c>
      <c r="FO91" t="s" s="154">
        <f>IF(FO18="","",IF(FO18="Tarifa 1","No aplica",$AI$91))</f>
      </c>
      <c r="FP91" t="s" s="154">
        <f>IF(FP18="","",IF(FP18="Tarifa 1","No aplica",$AI$91))</f>
      </c>
      <c r="FQ91" t="s" s="154">
        <f>IF(FQ18="","",IF(FQ18="Tarifa 1","No aplica",$AI$91))</f>
      </c>
      <c r="FR91" t="s" s="154">
        <f>IF(FR18="","",IF(FR18="Tarifa 1","No aplica",$AI$91))</f>
      </c>
      <c r="FS91" t="s" s="154">
        <f>IF(FS18="","",IF(FS18="Tarifa 1","No aplica",$AI$91))</f>
      </c>
      <c r="FT91" t="s" s="154">
        <f>IF(FT18="","",IF(FT18="Tarifa 1","No aplica",$AI$91))</f>
      </c>
      <c r="FU91" t="s" s="154">
        <f>IF(FU18="","",IF(FU18="Tarifa 1","No aplica",$AI$91))</f>
      </c>
      <c r="FV91" t="s" s="154">
        <f>IF(FV18="","",IF(FV18="Tarifa 1","No aplica",$AI$91))</f>
      </c>
      <c r="FW91" t="s" s="154">
        <f>IF(FW18="","",IF(FW18="Tarifa 1","No aplica",$AI$91))</f>
      </c>
      <c r="FX91" t="s" s="154">
        <f>IF(FX18="","",IF(FX18="Tarifa 1","No aplica",$AI$91))</f>
      </c>
      <c r="FY91" t="s" s="154">
        <f>IF(FY18="","",IF(FY18="Tarifa 1","No aplica",$AI$91))</f>
      </c>
      <c r="FZ91" t="s" s="154">
        <f>IF(FZ18="","",IF(FZ18="Tarifa 1","No aplica",$AI$91))</f>
      </c>
      <c r="GA91" t="s" s="154">
        <f>IF(GA18="","",IF(GA18="Tarifa 1","No aplica",$AI$91))</f>
      </c>
      <c r="GB91" t="s" s="154">
        <f>IF(GB18="","",IF(GB18="Tarifa 1","No aplica",$AI$91))</f>
      </c>
      <c r="GC91" t="s" s="154">
        <f>IF(GC18="","",IF(GC18="Tarifa 1","No aplica",$AI$91))</f>
      </c>
      <c r="GD91" t="s" s="154">
        <f>IF(GD18="","",IF(GD18="Tarifa 1","No aplica",$AI$91))</f>
      </c>
      <c r="GE91" t="s" s="154">
        <f>IF(GE18="","",IF(GE18="Tarifa 1","No aplica",$AI$91))</f>
      </c>
      <c r="GF91" t="s" s="154">
        <f>IF(GF18="","",IF(GF18="Tarifa 1","No aplica",$AI$91))</f>
      </c>
      <c r="GG91" t="s" s="154">
        <f>IF(GG18="","",IF(GG18="Tarifa 1","No aplica",$AI$91))</f>
      </c>
      <c r="GH91" t="s" s="154">
        <f>IF(GH18="","",IF(GH18="Tarifa 1","No aplica",$AI$91))</f>
      </c>
      <c r="GI91" t="s" s="154">
        <f>IF(GI18="","",IF(GI18="Tarifa 1","No aplica",$AI$91))</f>
      </c>
      <c r="GJ91" t="s" s="154">
        <f>IF(GJ18="","",IF(GJ18="Tarifa 1","No aplica",$AI$91))</f>
      </c>
      <c r="GK91" t="s" s="154">
        <f>IF(GK18="","",IF(GK18="Tarifa 1","No aplica",$AI$91))</f>
      </c>
      <c r="GL91" t="s" s="154">
        <f>IF(GL18="","",IF(GL18="Tarifa 1","No aplica",$AI$91))</f>
      </c>
      <c r="GM91" t="s" s="154">
        <f>IF(GM18="","",IF(GM18="Tarifa 1","No aplica",$AI$91))</f>
      </c>
      <c r="GN91" t="s" s="154">
        <f>IF(GN18="","",IF(GN18="Tarifa 1","No aplica",$AI$91))</f>
      </c>
      <c r="GO91" t="s" s="154">
        <f>IF(GO18="","",IF(GO18="Tarifa 1","No aplica",$AI$91))</f>
      </c>
      <c r="GP91" t="s" s="154">
        <f>IF(GP18="","",IF(GP18="Tarifa 1","No aplica",$AI$91))</f>
      </c>
      <c r="GQ91" t="s" s="154">
        <f>IF(GQ18="","",IF(GQ18="Tarifa 1","No aplica",$AI$91))</f>
      </c>
      <c r="GR91" t="s" s="154">
        <f>IF(GR18="","",IF(GR18="Tarifa 1","No aplica",$AI$91))</f>
      </c>
      <c r="GS91" t="s" s="154">
        <f>IF(GS18="","",IF(GS18="Tarifa 1","No aplica",$AI$91))</f>
      </c>
      <c r="GT91" t="s" s="154">
        <f>IF(GT18="","",IF(GT18="Tarifa 1","No aplica",$AI$91))</f>
      </c>
      <c r="GU91" t="s" s="154">
        <f>IF(GU18="","",IF(GU18="Tarifa 1","No aplica",$AI$91))</f>
      </c>
      <c r="GV91" t="s" s="154">
        <f>IF(GV18="","",IF(GV18="Tarifa 1","No aplica",$AI$91))</f>
      </c>
      <c r="GW91" t="s" s="154">
        <f>IF(GW18="","",IF(GW18="Tarifa 1","No aplica",$AI$91))</f>
      </c>
      <c r="GX91" t="s" s="154">
        <f>IF(GX18="","",IF(GX18="Tarifa 1","No aplica",$AI$91))</f>
      </c>
      <c r="GY91" t="s" s="154">
        <f>IF(GY18="","",IF(GY18="Tarifa 1","No aplica",$AI$91))</f>
      </c>
      <c r="GZ91" t="s" s="154">
        <f>IF(GZ18="","",IF(GZ18="Tarifa 1","No aplica",$AI$91))</f>
      </c>
      <c r="HA91" t="s" s="154">
        <f>IF(HA18="","",IF(HA18="Tarifa 1","No aplica",$AI$91))</f>
      </c>
      <c r="HB91" t="s" s="154">
        <f>IF(HB18="","",IF(HB18="Tarifa 1","No aplica",$AI$91))</f>
      </c>
      <c r="HC91" t="s" s="154">
        <f>IF(HC18="","",IF(HC18="Tarifa 1","No aplica",$AI$91))</f>
      </c>
      <c r="HD91" t="s" s="154">
        <f>IF(HD18="","",IF(HD18="Tarifa 1","No aplica",$AI$91))</f>
      </c>
      <c r="HE91" t="s" s="154">
        <f>IF(HE18="","",IF(HE18="Tarifa 1","No aplica",$AI$91))</f>
      </c>
      <c r="HF91" t="s" s="154">
        <f>IF(HF18="","",IF(HF18="Tarifa 1","No aplica",$AI$91))</f>
      </c>
      <c r="HG91" t="s" s="154">
        <f>IF(HG18="","",IF(HG18="Tarifa 1","No aplica",$AI$91))</f>
      </c>
      <c r="HH91" t="s" s="154">
        <f>IF(HH18="","",IF(HH18="Tarifa 1","No aplica",$AI$91))</f>
      </c>
      <c r="HI91" t="s" s="154">
        <f>IF(HI18="","",IF(HI18="Tarifa 1","No aplica",$AI$91))</f>
      </c>
      <c r="HJ91" t="s" s="154">
        <f>IF(HJ18="","",IF(HJ18="Tarifa 1","No aplica",$AI$91))</f>
      </c>
      <c r="HK91" t="s" s="154">
        <f>IF(HK18="","",IF(HK18="Tarifa 1","No aplica",$AI$91))</f>
      </c>
      <c r="HL91" t="s" s="154">
        <f>IF(HL18="","",IF(HL18="Tarifa 1","No aplica",$AI$91))</f>
      </c>
      <c r="HM91" t="s" s="154">
        <f>IF(HM18="","",IF(HM18="Tarifa 1","No aplica",$AI$91))</f>
      </c>
      <c r="HN91" t="s" s="154">
        <f>IF(HN18="","",IF(HN18="Tarifa 1","No aplica",$AI$91))</f>
      </c>
      <c r="HO91" t="s" s="154">
        <f>IF(HO18="","",IF(HO18="Tarifa 1","No aplica",$AI$91))</f>
      </c>
      <c r="HP91" t="s" s="154">
        <f>IF(HP18="","",IF(HP18="Tarifa 1","No aplica",$AI$91))</f>
      </c>
      <c r="HQ91" t="s" s="154">
        <f>IF(HQ18="","",IF(HQ18="Tarifa 1","No aplica",$AI$91))</f>
      </c>
      <c r="HR91" t="s" s="154">
        <f>IF(HR18="","",IF(HR18="Tarifa 1","No aplica",$AI$91))</f>
      </c>
      <c r="HS91" t="s" s="154">
        <f>IF(HS18="","",IF(HS18="Tarifa 1","No aplica",$AI$91))</f>
      </c>
      <c r="HT91" t="s" s="154">
        <f>IF(HT18="","",IF(HT18="Tarifa 1","No aplica",$AI$91))</f>
      </c>
      <c r="HU91" t="s" s="154">
        <f>IF(HU18="","",IF(HU18="Tarifa 1","No aplica",$AI$91))</f>
      </c>
      <c r="HV91" t="s" s="154">
        <f>IF(HV18="","",IF(HV18="Tarifa 1","No aplica",$AI$91))</f>
      </c>
      <c r="HW91" t="s" s="154">
        <f>IF(HW18="","",IF(HW18="Tarifa 1","No aplica",$AI$91))</f>
      </c>
      <c r="HX91" t="s" s="154">
        <f>IF(HX18="","",IF(HX18="Tarifa 1","No aplica",$AI$91))</f>
      </c>
      <c r="HY91" t="s" s="154">
        <f>IF(HY18="","",IF(HY18="Tarifa 1","No aplica",$AI$91))</f>
      </c>
      <c r="HZ91" t="s" s="154">
        <f>IF(HZ18="","",IF(HZ18="Tarifa 1","No aplica",$AI$91))</f>
      </c>
      <c r="IA91" t="s" s="154">
        <f>IF(IA18="","",IF(IA18="Tarifa 1","No aplica",$AI$91))</f>
      </c>
      <c r="IB91" t="s" s="154">
        <f>IF(IB18="","",IF(IB18="Tarifa 1","No aplica",$AI$91))</f>
      </c>
      <c r="IC91" t="s" s="154">
        <f>IF(IC18="","",IF(IC18="Tarifa 1","No aplica",$AI$91))</f>
      </c>
      <c r="ID91" t="s" s="154">
        <f>IF(ID18="","",IF(ID18="Tarifa 1","No aplica",$AI$91))</f>
      </c>
      <c r="IE91" t="s" s="154">
        <f>IF(IE18="","",IF(IE18="Tarifa 1","No aplica",$AI$91))</f>
      </c>
      <c r="IF91" t="s" s="154">
        <f>IF(IF18="","",IF(IF18="Tarifa 1","No aplica",$AI$91))</f>
      </c>
      <c r="IG91" t="s" s="154">
        <f>IF(IG18="","",IF(IG18="Tarifa 1","No aplica",$AI$91))</f>
      </c>
      <c r="IH91" t="s" s="154">
        <f>IF(IH18="","",IF(IH18="Tarifa 1","No aplica",$AI$91))</f>
      </c>
      <c r="II91" t="s" s="154">
        <f>IF(II18="","",IF(II18="Tarifa 1","No aplica",$AI$91))</f>
      </c>
      <c r="IJ91" t="s" s="154">
        <f>IF(IJ18="","",IF(IJ18="Tarifa 1","No aplica",$AI$91))</f>
      </c>
      <c r="IK91" t="s" s="154">
        <f>IF(IK18="","",IF(IK18="Tarifa 1","No aplica",$AI$91))</f>
      </c>
      <c r="IL91" t="s" s="154">
        <f>IF(IL18="","",IF(IL18="Tarifa 1","No aplica",$AI$91))</f>
      </c>
      <c r="IM91" t="s" s="154">
        <f>IF(IM18="","",IF(IM18="Tarifa 1","No aplica",$AI$91))</f>
      </c>
      <c r="IN91" t="s" s="154">
        <f>IF(IN18="","",IF(IN18="Tarifa 1","No aplica",$AI$91))</f>
      </c>
      <c r="IO91" t="s" s="154">
        <f>IF(IO18="","",IF(IO18="Tarifa 1","No aplica",$AI$91))</f>
      </c>
      <c r="IP91" t="s" s="154">
        <f>IF(IP18="","",IF(IP18="Tarifa 1","No aplica",$AI$91))</f>
      </c>
      <c r="IQ91" t="s" s="154">
        <f>IF(IQ18="","",IF(IQ18="Tarifa 1","No aplica",$AI$91))</f>
      </c>
      <c r="IR91" t="s" s="154">
        <f>IF(IR18="","",IF(IR18="Tarifa 1","No aplica",$AI$91))</f>
      </c>
      <c r="IS91" t="s" s="154">
        <f>IF(IS18="","",IF(IS18="Tarifa 1","No aplica",$AI$91))</f>
      </c>
      <c r="IT91" t="s" s="154">
        <f>IF(IT18="","",IF(IT18="Tarifa 1","No aplica",$AI$91))</f>
      </c>
      <c r="IU91" t="s" s="186">
        <f>IF(IU18="","",IF(IU18="Tarifa 1","No aplica",$AI$91))</f>
      </c>
    </row>
    <row r="92" s="141" customFormat="1" ht="15.2" customHeight="1">
      <c r="B92" t="s" s="153">
        <f>IF(INDEX(C92:AH92,1,'Tarifas Eléctricas'!$E$38)=0," ",INDEX(C92:AH92,1,'Tarifas Eléctricas'!$E$38))</f>
        <v>570</v>
      </c>
      <c r="C92" s="157"/>
      <c r="D92" s="157"/>
      <c r="E92" s="157"/>
      <c r="F92" s="157"/>
      <c r="G92" s="157"/>
      <c r="H92" s="157"/>
      <c r="I92" t="s" s="154">
        <v>1653</v>
      </c>
      <c r="J92" s="157"/>
      <c r="K92" s="157"/>
      <c r="L92" s="157"/>
      <c r="M92" s="157"/>
      <c r="N92" s="157"/>
      <c r="O92" s="157"/>
      <c r="P92" t="s" s="154">
        <v>1654</v>
      </c>
      <c r="Q92" t="s" s="154">
        <v>1655</v>
      </c>
      <c r="R92" t="s" s="154">
        <v>1656</v>
      </c>
      <c r="S92" s="157"/>
      <c r="T92" s="157"/>
      <c r="U92" s="157"/>
      <c r="V92" t="s" s="154">
        <v>1657</v>
      </c>
      <c r="W92" t="s" s="154">
        <v>1658</v>
      </c>
      <c r="X92" s="157"/>
      <c r="Y92" s="157"/>
      <c r="Z92" s="157"/>
      <c r="AA92" s="157"/>
      <c r="AB92" s="157"/>
      <c r="AC92" s="157"/>
      <c r="AD92" s="157"/>
      <c r="AE92" s="157"/>
      <c r="AF92" t="s" s="154">
        <v>1659</v>
      </c>
      <c r="AG92" t="s" s="154">
        <v>1660</v>
      </c>
      <c r="AH92" s="157"/>
      <c r="AI92" t="s" s="187">
        <v>1564</v>
      </c>
      <c r="AJ92" t="s" s="185">
        <f>AJ57</f>
        <v>1286</v>
      </c>
      <c r="AK92" t="s" s="154">
        <v>1515</v>
      </c>
      <c r="AL92" t="s" s="154">
        <v>1535</v>
      </c>
      <c r="AM92" t="s" s="154">
        <v>1535</v>
      </c>
      <c r="AN92" t="s" s="154">
        <v>1515</v>
      </c>
      <c r="AO92" t="s" s="154">
        <v>1515</v>
      </c>
      <c r="AP92" t="s" s="154">
        <v>1535</v>
      </c>
      <c r="AQ92" t="s" s="154">
        <v>1535</v>
      </c>
      <c r="AR92" t="s" s="154">
        <v>1535</v>
      </c>
      <c r="AS92" t="s" s="154">
        <v>1535</v>
      </c>
      <c r="AT92" t="s" s="154">
        <v>1515</v>
      </c>
      <c r="AU92" t="s" s="154">
        <v>1515</v>
      </c>
      <c r="AV92" t="s" s="154">
        <v>1515</v>
      </c>
      <c r="AW92" t="s" s="154">
        <v>1535</v>
      </c>
      <c r="AX92" t="s" s="154">
        <v>1535</v>
      </c>
      <c r="AY92" t="s" s="154">
        <v>1515</v>
      </c>
      <c r="AZ92" t="s" s="154">
        <v>1515</v>
      </c>
      <c r="BA92" t="s" s="154">
        <v>1535</v>
      </c>
      <c r="BB92" t="s" s="154">
        <v>1515</v>
      </c>
      <c r="BC92" t="s" s="154">
        <f>IF(BC19="","",IF(BC19="Tarifa 1","No aplica",$AI$92))</f>
        <v>952</v>
      </c>
      <c r="BD92" t="s" s="154">
        <v>1515</v>
      </c>
      <c r="BE92" t="s" s="154">
        <f>IF(BE19="","",IF(BE19="Tarifa 1","No aplica",$AI$92))</f>
      </c>
      <c r="BF92" t="s" s="154">
        <f>IF(BF19="","",IF(BF19="Tarifa 1","No aplica",$AI$92))</f>
      </c>
      <c r="BG92" t="s" s="154">
        <f>IF(BG19="","",IF(BG19="Tarifa 1","No aplica",$AI$92))</f>
      </c>
      <c r="BH92" t="s" s="154">
        <f>IF(BH19="","",IF(BH19="Tarifa 1","No aplica",$AI$92))</f>
      </c>
      <c r="BI92" t="s" s="154">
        <f>IF(BI19="","",IF(BI19="Tarifa 1","No aplica",$AI$92))</f>
      </c>
      <c r="BJ92" t="s" s="154">
        <f>IF(BJ19="","",IF(BJ19="Tarifa 1","No aplica",$AI$92))</f>
      </c>
      <c r="BK92" t="s" s="154">
        <f>IF(BK19="","",IF(BK19="Tarifa 1","No aplica",$AI$92))</f>
      </c>
      <c r="BL92" t="s" s="154">
        <f>IF(BL19="","",IF(BL19="Tarifa 1","No aplica",$AI$92))</f>
      </c>
      <c r="BM92" t="s" s="154">
        <f>IF(BM19="","",IF(BM19="Tarifa 1","No aplica",$AI$92))</f>
      </c>
      <c r="BN92" t="s" s="154">
        <f>IF(BN19="","",IF(BN19="Tarifa 1","No aplica",$AI$92))</f>
      </c>
      <c r="BO92" t="s" s="154">
        <f>IF(BO19="","",IF(BO19="Tarifa 1","No aplica",$AI$92))</f>
      </c>
      <c r="BP92" t="s" s="154">
        <f>IF(BP19="","",IF(BP19="Tarifa 1","No aplica",$AI$92))</f>
      </c>
      <c r="BQ92" t="s" s="154">
        <f>IF(BQ19="","",IF(BQ19="Tarifa 1","No aplica",$AI$92))</f>
      </c>
      <c r="BR92" t="s" s="154">
        <f>IF(BR19="","",IF(BR19="Tarifa 1","No aplica",$AI$92))</f>
      </c>
      <c r="BS92" t="s" s="154">
        <f>IF(BS19="","",IF(BS19="Tarifa 1","No aplica",$AI$92))</f>
      </c>
      <c r="BT92" t="s" s="154">
        <f>IF(BT19="","",IF(BT19="Tarifa 1","No aplica",$AI$92))</f>
      </c>
      <c r="BU92" t="s" s="154">
        <f>IF(BU19="","",IF(BU19="Tarifa 1","No aplica",$AI$92))</f>
      </c>
      <c r="BV92" t="s" s="154">
        <f>IF(BV19="","",IF(BV19="Tarifa 1","No aplica",$AI$92))</f>
      </c>
      <c r="BW92" t="s" s="154">
        <f>IF(BW19="","",IF(BW19="Tarifa 1","No aplica",$AI$92))</f>
      </c>
      <c r="BX92" t="s" s="154">
        <f>IF(BX19="","",IF(BX19="Tarifa 1","No aplica",$AI$92))</f>
      </c>
      <c r="BY92" t="s" s="154">
        <f>IF(BY19="","",IF(BY19="Tarifa 1","No aplica",$AI$92))</f>
      </c>
      <c r="BZ92" t="s" s="154">
        <f>IF(BZ19="","",IF(BZ19="Tarifa 1","No aplica",$AI$92))</f>
      </c>
      <c r="CA92" t="s" s="154">
        <f>IF(CA19="","",IF(CA19="Tarifa 1","No aplica",$AI$92))</f>
      </c>
      <c r="CB92" t="s" s="154">
        <f>IF(CB19="","",IF(CB19="Tarifa 1","No aplica",$AI$92))</f>
      </c>
      <c r="CC92" t="s" s="154">
        <f>IF(CC19="","",IF(CC19="Tarifa 1","No aplica",$AI$92))</f>
      </c>
      <c r="CD92" t="s" s="154">
        <f>IF(CD19="","",IF(CD19="Tarifa 1","No aplica",$AI$92))</f>
      </c>
      <c r="CE92" t="s" s="154">
        <f>IF(CE19="","",IF(CE19="Tarifa 1","No aplica",$AI$92))</f>
      </c>
      <c r="CF92" t="s" s="154">
        <f>IF(CF19="","",IF(CF19="Tarifa 1","No aplica",$AI$92))</f>
      </c>
      <c r="CG92" t="s" s="154">
        <f>IF(CG19="","",IF(CG19="Tarifa 1","No aplica",$AI$92))</f>
      </c>
      <c r="CH92" t="s" s="154">
        <f>IF(CH19="","",IF(CH19="Tarifa 1","No aplica",$AI$92))</f>
      </c>
      <c r="CI92" t="s" s="154">
        <f>IF(CI19="","",IF(CI19="Tarifa 1","No aplica",$AI$92))</f>
      </c>
      <c r="CJ92" t="s" s="154">
        <f>IF(CJ19="","",IF(CJ19="Tarifa 1","No aplica",$AI$92))</f>
      </c>
      <c r="CK92" t="s" s="154">
        <f>IF(CK19="","",IF(CK19="Tarifa 1","No aplica",$AI$92))</f>
      </c>
      <c r="CL92" t="s" s="154">
        <f>IF(CL19="","",IF(CL19="Tarifa 1","No aplica",$AI$92))</f>
      </c>
      <c r="CM92" t="s" s="154">
        <f>IF(CM19="","",IF(CM19="Tarifa 1","No aplica",$AI$92))</f>
      </c>
      <c r="CN92" t="s" s="154">
        <f>IF(CN19="","",IF(CN19="Tarifa 1","No aplica",$AI$92))</f>
      </c>
      <c r="CO92" t="s" s="154">
        <f>IF(CO19="","",IF(CO19="Tarifa 1","No aplica",$AI$92))</f>
      </c>
      <c r="CP92" t="s" s="154">
        <f>IF(CP19="","",IF(CP19="Tarifa 1","No aplica",$AI$92))</f>
      </c>
      <c r="CQ92" t="s" s="154">
        <f>IF(CQ19="","",IF(CQ19="Tarifa 1","No aplica",$AI$92))</f>
      </c>
      <c r="CR92" t="s" s="154">
        <f>IF(CR19="","",IF(CR19="Tarifa 1","No aplica",$AI$92))</f>
      </c>
      <c r="CS92" t="s" s="154">
        <f>IF(CS19="","",IF(CS19="Tarifa 1","No aplica",$AI$92))</f>
      </c>
      <c r="CT92" t="s" s="154">
        <f>IF(CT19="","",IF(CT19="Tarifa 1","No aplica",$AI$92))</f>
      </c>
      <c r="CU92" t="s" s="154">
        <f>IF(CU19="","",IF(CU19="Tarifa 1","No aplica",$AI$92))</f>
      </c>
      <c r="CV92" t="s" s="154">
        <f>IF(CV19="","",IF(CV19="Tarifa 1","No aplica",$AI$92))</f>
      </c>
      <c r="CW92" t="s" s="154">
        <f>IF(CW19="","",IF(CW19="Tarifa 1","No aplica",$AI$92))</f>
      </c>
      <c r="CX92" t="s" s="154">
        <f>IF(CX19="","",IF(CX19="Tarifa 1","No aplica",$AI$92))</f>
      </c>
      <c r="CY92" t="s" s="154">
        <f>IF(CY19="","",IF(CY19="Tarifa 1","No aplica",$AI$92))</f>
      </c>
      <c r="CZ92" t="s" s="154">
        <f>IF(CZ19="","",IF(CZ19="Tarifa 1","No aplica",$AI$92))</f>
      </c>
      <c r="DA92" t="s" s="154">
        <f>IF(DA19="","",IF(DA19="Tarifa 1","No aplica",$AI$92))</f>
      </c>
      <c r="DB92" t="s" s="154">
        <f>IF(DB19="","",IF(DB19="Tarifa 1","No aplica",$AI$92))</f>
      </c>
      <c r="DC92" t="s" s="154">
        <f>IF(DC19="","",IF(DC19="Tarifa 1","No aplica",$AI$92))</f>
      </c>
      <c r="DD92" t="s" s="154">
        <f>IF(DD19="","",IF(DD19="Tarifa 1","No aplica",$AI$92))</f>
      </c>
      <c r="DE92" t="s" s="154">
        <f>IF(DE19="","",IF(DE19="Tarifa 1","No aplica",$AI$92))</f>
      </c>
      <c r="DF92" t="s" s="154">
        <f>IF(DF19="","",IF(DF19="Tarifa 1","No aplica",$AI$92))</f>
      </c>
      <c r="DG92" t="s" s="154">
        <f>IF(DG19="","",IF(DG19="Tarifa 1","No aplica",$AI$92))</f>
      </c>
      <c r="DH92" t="s" s="154">
        <f>IF(DH19="","",IF(DH19="Tarifa 1","No aplica",$AI$92))</f>
      </c>
      <c r="DI92" t="s" s="154">
        <f>IF(DI19="","",IF(DI19="Tarifa 1","No aplica",$AI$92))</f>
      </c>
      <c r="DJ92" t="s" s="154">
        <f>IF(DJ19="","",IF(DJ19="Tarifa 1","No aplica",$AI$92))</f>
      </c>
      <c r="DK92" t="s" s="154">
        <f>IF(DK19="","",IF(DK19="Tarifa 1","No aplica",$AI$92))</f>
      </c>
      <c r="DL92" t="s" s="154">
        <f>IF(DL19="","",IF(DL19="Tarifa 1","No aplica",$AI$92))</f>
      </c>
      <c r="DM92" t="s" s="154">
        <f>IF(DM19="","",IF(DM19="Tarifa 1","No aplica",$AI$92))</f>
      </c>
      <c r="DN92" t="s" s="154">
        <f>IF(DN19="","",IF(DN19="Tarifa 1","No aplica",$AI$92))</f>
      </c>
      <c r="DO92" t="s" s="154">
        <f>IF(DO19="","",IF(DO19="Tarifa 1","No aplica",$AI$92))</f>
      </c>
      <c r="DP92" t="s" s="154">
        <f>IF(DP19="","",IF(DP19="Tarifa 1","No aplica",$AI$92))</f>
      </c>
      <c r="DQ92" t="s" s="154">
        <f>IF(DQ19="","",IF(DQ19="Tarifa 1","No aplica",$AI$92))</f>
      </c>
      <c r="DR92" t="s" s="154">
        <f>IF(DR19="","",IF(DR19="Tarifa 1","No aplica",$AI$92))</f>
      </c>
      <c r="DS92" t="s" s="154">
        <f>IF(DS19="","",IF(DS19="Tarifa 1","No aplica",$AI$92))</f>
      </c>
      <c r="DT92" t="s" s="154">
        <f>IF(DT19="","",IF(DT19="Tarifa 1","No aplica",$AI$92))</f>
      </c>
      <c r="DU92" t="s" s="154">
        <f>IF(DU19="","",IF(DU19="Tarifa 1","No aplica",$AI$92))</f>
      </c>
      <c r="DV92" t="s" s="154">
        <f>IF(DV19="","",IF(DV19="Tarifa 1","No aplica",$AI$92))</f>
      </c>
      <c r="DW92" t="s" s="154">
        <f>IF(DW19="","",IF(DW19="Tarifa 1","No aplica",$AI$92))</f>
      </c>
      <c r="DX92" t="s" s="154">
        <f>IF(DX19="","",IF(DX19="Tarifa 1","No aplica",$AI$92))</f>
      </c>
      <c r="DY92" t="s" s="154">
        <f>IF(DY19="","",IF(DY19="Tarifa 1","No aplica",$AI$92))</f>
      </c>
      <c r="DZ92" t="s" s="154">
        <f>IF(DZ19="","",IF(DZ19="Tarifa 1","No aplica",$AI$92))</f>
      </c>
      <c r="EA92" t="s" s="154">
        <f>IF(EA19="","",IF(EA19="Tarifa 1","No aplica",$AI$92))</f>
      </c>
      <c r="EB92" t="s" s="154">
        <f>IF(EB19="","",IF(EB19="Tarifa 1","No aplica",$AI$92))</f>
      </c>
      <c r="EC92" t="s" s="154">
        <f>IF(EC19="","",IF(EC19="Tarifa 1","No aplica",$AI$92))</f>
      </c>
      <c r="ED92" t="s" s="154">
        <f>IF(ED19="","",IF(ED19="Tarifa 1","No aplica",$AI$92))</f>
      </c>
      <c r="EE92" t="s" s="154">
        <f>IF(EE19="","",IF(EE19="Tarifa 1","No aplica",$AI$92))</f>
      </c>
      <c r="EF92" t="s" s="154">
        <f>IF(EF19="","",IF(EF19="Tarifa 1","No aplica",$AI$92))</f>
      </c>
      <c r="EG92" t="s" s="154">
        <f>IF(EG19="","",IF(EG19="Tarifa 1","No aplica",$AI$92))</f>
      </c>
      <c r="EH92" t="s" s="154">
        <f>IF(EH19="","",IF(EH19="Tarifa 1","No aplica",$AI$92))</f>
      </c>
      <c r="EI92" t="s" s="154">
        <f>IF(EI19="","",IF(EI19="Tarifa 1","No aplica",$AI$92))</f>
      </c>
      <c r="EJ92" t="s" s="154">
        <f>IF(EJ19="","",IF(EJ19="Tarifa 1","No aplica",$AI$92))</f>
      </c>
      <c r="EK92" t="s" s="154">
        <f>IF(EK19="","",IF(EK19="Tarifa 1","No aplica",$AI$92))</f>
      </c>
      <c r="EL92" t="s" s="154">
        <f>IF(EL19="","",IF(EL19="Tarifa 1","No aplica",$AI$92))</f>
      </c>
      <c r="EM92" t="s" s="154">
        <f>IF(EM19="","",IF(EM19="Tarifa 1","No aplica",$AI$92))</f>
      </c>
      <c r="EN92" t="s" s="154">
        <f>IF(EN19="","",IF(EN19="Tarifa 1","No aplica",$AI$92))</f>
      </c>
      <c r="EO92" t="s" s="154">
        <f>IF(EO19="","",IF(EO19="Tarifa 1","No aplica",$AI$92))</f>
      </c>
      <c r="EP92" t="s" s="154">
        <f>IF(EP19="","",IF(EP19="Tarifa 1","No aplica",$AI$92))</f>
      </c>
      <c r="EQ92" t="s" s="154">
        <f>IF(EQ19="","",IF(EQ19="Tarifa 1","No aplica",$AI$92))</f>
      </c>
      <c r="ER92" t="s" s="154">
        <f>IF(ER19="","",IF(ER19="Tarifa 1","No aplica",$AI$92))</f>
      </c>
      <c r="ES92" t="s" s="154">
        <f>IF(ES19="","",IF(ES19="Tarifa 1","No aplica",$AI$92))</f>
      </c>
      <c r="ET92" t="s" s="154">
        <f>IF(ET19="","",IF(ET19="Tarifa 1","No aplica",$AI$92))</f>
      </c>
      <c r="EU92" t="s" s="154">
        <f>IF(EU19="","",IF(EU19="Tarifa 1","No aplica",$AI$92))</f>
      </c>
      <c r="EV92" t="s" s="154">
        <f>IF(EV19="","",IF(EV19="Tarifa 1","No aplica",$AI$92))</f>
      </c>
      <c r="EW92" t="s" s="154">
        <f>IF(EW19="","",IF(EW19="Tarifa 1","No aplica",$AI$92))</f>
      </c>
      <c r="EX92" t="s" s="154">
        <f>IF(EX19="","",IF(EX19="Tarifa 1","No aplica",$AI$92))</f>
      </c>
      <c r="EY92" t="s" s="154">
        <f>IF(EY19="","",IF(EY19="Tarifa 1","No aplica",$AI$92))</f>
      </c>
      <c r="EZ92" t="s" s="154">
        <f>IF(EZ19="","",IF(EZ19="Tarifa 1","No aplica",$AI$92))</f>
      </c>
      <c r="FA92" t="s" s="154">
        <f>IF(FA19="","",IF(FA19="Tarifa 1","No aplica",$AI$92))</f>
      </c>
      <c r="FB92" t="s" s="154">
        <f>IF(FB19="","",IF(FB19="Tarifa 1","No aplica",$AI$92))</f>
      </c>
      <c r="FC92" t="s" s="154">
        <f>IF(FC19="","",IF(FC19="Tarifa 1","No aplica",$AI$92))</f>
      </c>
      <c r="FD92" t="s" s="154">
        <f>IF(FD19="","",IF(FD19="Tarifa 1","No aplica",$AI$92))</f>
      </c>
      <c r="FE92" t="s" s="154">
        <f>IF(FE19="","",IF(FE19="Tarifa 1","No aplica",$AI$92))</f>
      </c>
      <c r="FF92" t="s" s="154">
        <f>IF(FF19="","",IF(FF19="Tarifa 1","No aplica",$AI$92))</f>
      </c>
      <c r="FG92" t="s" s="154">
        <f>IF(FG19="","",IF(FG19="Tarifa 1","No aplica",$AI$92))</f>
      </c>
      <c r="FH92" t="s" s="154">
        <f>IF(FH19="","",IF(FH19="Tarifa 1","No aplica",$AI$92))</f>
      </c>
      <c r="FI92" t="s" s="154">
        <f>IF(FI19="","",IF(FI19="Tarifa 1","No aplica",$AI$92))</f>
      </c>
      <c r="FJ92" t="s" s="154">
        <f>IF(FJ19="","",IF(FJ19="Tarifa 1","No aplica",$AI$92))</f>
      </c>
      <c r="FK92" t="s" s="154">
        <f>IF(FK19="","",IF(FK19="Tarifa 1","No aplica",$AI$92))</f>
      </c>
      <c r="FL92" t="s" s="154">
        <f>IF(FL19="","",IF(FL19="Tarifa 1","No aplica",$AI$92))</f>
      </c>
      <c r="FM92" t="s" s="154">
        <f>IF(FM19="","",IF(FM19="Tarifa 1","No aplica",$AI$92))</f>
      </c>
      <c r="FN92" t="s" s="154">
        <f>IF(FN19="","",IF(FN19="Tarifa 1","No aplica",$AI$92))</f>
      </c>
      <c r="FO92" t="s" s="154">
        <f>IF(FO19="","",IF(FO19="Tarifa 1","No aplica",$AI$92))</f>
      </c>
      <c r="FP92" t="s" s="154">
        <f>IF(FP19="","",IF(FP19="Tarifa 1","No aplica",$AI$92))</f>
      </c>
      <c r="FQ92" t="s" s="154">
        <f>IF(FQ19="","",IF(FQ19="Tarifa 1","No aplica",$AI$92))</f>
      </c>
      <c r="FR92" t="s" s="154">
        <f>IF(FR19="","",IF(FR19="Tarifa 1","No aplica",$AI$92))</f>
      </c>
      <c r="FS92" t="s" s="154">
        <f>IF(FS19="","",IF(FS19="Tarifa 1","No aplica",$AI$92))</f>
      </c>
      <c r="FT92" t="s" s="154">
        <f>IF(FT19="","",IF(FT19="Tarifa 1","No aplica",$AI$92))</f>
      </c>
      <c r="FU92" t="s" s="154">
        <f>IF(FU19="","",IF(FU19="Tarifa 1","No aplica",$AI$92))</f>
      </c>
      <c r="FV92" t="s" s="154">
        <f>IF(FV19="","",IF(FV19="Tarifa 1","No aplica",$AI$92))</f>
      </c>
      <c r="FW92" t="s" s="154">
        <f>IF(FW19="","",IF(FW19="Tarifa 1","No aplica",$AI$92))</f>
      </c>
      <c r="FX92" t="s" s="154">
        <f>IF(FX19="","",IF(FX19="Tarifa 1","No aplica",$AI$92))</f>
      </c>
      <c r="FY92" t="s" s="154">
        <f>IF(FY19="","",IF(FY19="Tarifa 1","No aplica",$AI$92))</f>
      </c>
      <c r="FZ92" t="s" s="154">
        <f>IF(FZ19="","",IF(FZ19="Tarifa 1","No aplica",$AI$92))</f>
      </c>
      <c r="GA92" t="s" s="154">
        <f>IF(GA19="","",IF(GA19="Tarifa 1","No aplica",$AI$92))</f>
      </c>
      <c r="GB92" t="s" s="154">
        <f>IF(GB19="","",IF(GB19="Tarifa 1","No aplica",$AI$92))</f>
      </c>
      <c r="GC92" t="s" s="154">
        <f>IF(GC19="","",IF(GC19="Tarifa 1","No aplica",$AI$92))</f>
      </c>
      <c r="GD92" t="s" s="154">
        <f>IF(GD19="","",IF(GD19="Tarifa 1","No aplica",$AI$92))</f>
      </c>
      <c r="GE92" t="s" s="154">
        <f>IF(GE19="","",IF(GE19="Tarifa 1","No aplica",$AI$92))</f>
      </c>
      <c r="GF92" t="s" s="154">
        <f>IF(GF19="","",IF(GF19="Tarifa 1","No aplica",$AI$92))</f>
      </c>
      <c r="GG92" t="s" s="154">
        <f>IF(GG19="","",IF(GG19="Tarifa 1","No aplica",$AI$92))</f>
      </c>
      <c r="GH92" t="s" s="154">
        <f>IF(GH19="","",IF(GH19="Tarifa 1","No aplica",$AI$92))</f>
      </c>
      <c r="GI92" t="s" s="154">
        <f>IF(GI19="","",IF(GI19="Tarifa 1","No aplica",$AI$92))</f>
      </c>
      <c r="GJ92" t="s" s="154">
        <f>IF(GJ19="","",IF(GJ19="Tarifa 1","No aplica",$AI$92))</f>
      </c>
      <c r="GK92" t="s" s="154">
        <f>IF(GK19="","",IF(GK19="Tarifa 1","No aplica",$AI$92))</f>
      </c>
      <c r="GL92" t="s" s="154">
        <f>IF(GL19="","",IF(GL19="Tarifa 1","No aplica",$AI$92))</f>
      </c>
      <c r="GM92" t="s" s="154">
        <f>IF(GM19="","",IF(GM19="Tarifa 1","No aplica",$AI$92))</f>
      </c>
      <c r="GN92" t="s" s="154">
        <f>IF(GN19="","",IF(GN19="Tarifa 1","No aplica",$AI$92))</f>
      </c>
      <c r="GO92" t="s" s="154">
        <f>IF(GO19="","",IF(GO19="Tarifa 1","No aplica",$AI$92))</f>
      </c>
      <c r="GP92" t="s" s="154">
        <f>IF(GP19="","",IF(GP19="Tarifa 1","No aplica",$AI$92))</f>
      </c>
      <c r="GQ92" t="s" s="154">
        <f>IF(GQ19="","",IF(GQ19="Tarifa 1","No aplica",$AI$92))</f>
      </c>
      <c r="GR92" t="s" s="154">
        <f>IF(GR19="","",IF(GR19="Tarifa 1","No aplica",$AI$92))</f>
      </c>
      <c r="GS92" t="s" s="154">
        <f>IF(GS19="","",IF(GS19="Tarifa 1","No aplica",$AI$92))</f>
      </c>
      <c r="GT92" t="s" s="154">
        <f>IF(GT19="","",IF(GT19="Tarifa 1","No aplica",$AI$92))</f>
      </c>
      <c r="GU92" t="s" s="154">
        <f>IF(GU19="","",IF(GU19="Tarifa 1","No aplica",$AI$92))</f>
      </c>
      <c r="GV92" t="s" s="154">
        <f>IF(GV19="","",IF(GV19="Tarifa 1","No aplica",$AI$92))</f>
      </c>
      <c r="GW92" t="s" s="154">
        <f>IF(GW19="","",IF(GW19="Tarifa 1","No aplica",$AI$92))</f>
      </c>
      <c r="GX92" t="s" s="154">
        <f>IF(GX19="","",IF(GX19="Tarifa 1","No aplica",$AI$92))</f>
      </c>
      <c r="GY92" t="s" s="154">
        <f>IF(GY19="","",IF(GY19="Tarifa 1","No aplica",$AI$92))</f>
      </c>
      <c r="GZ92" t="s" s="154">
        <f>IF(GZ19="","",IF(GZ19="Tarifa 1","No aplica",$AI$92))</f>
      </c>
      <c r="HA92" t="s" s="154">
        <f>IF(HA19="","",IF(HA19="Tarifa 1","No aplica",$AI$92))</f>
      </c>
      <c r="HB92" t="s" s="154">
        <f>IF(HB19="","",IF(HB19="Tarifa 1","No aplica",$AI$92))</f>
      </c>
      <c r="HC92" t="s" s="154">
        <f>IF(HC19="","",IF(HC19="Tarifa 1","No aplica",$AI$92))</f>
      </c>
      <c r="HD92" t="s" s="154">
        <f>IF(HD19="","",IF(HD19="Tarifa 1","No aplica",$AI$92))</f>
      </c>
      <c r="HE92" t="s" s="154">
        <f>IF(HE19="","",IF(HE19="Tarifa 1","No aplica",$AI$92))</f>
      </c>
      <c r="HF92" t="s" s="154">
        <f>IF(HF19="","",IF(HF19="Tarifa 1","No aplica",$AI$92))</f>
      </c>
      <c r="HG92" t="s" s="154">
        <f>IF(HG19="","",IF(HG19="Tarifa 1","No aplica",$AI$92))</f>
      </c>
      <c r="HH92" t="s" s="154">
        <f>IF(HH19="","",IF(HH19="Tarifa 1","No aplica",$AI$92))</f>
      </c>
      <c r="HI92" t="s" s="154">
        <f>IF(HI19="","",IF(HI19="Tarifa 1","No aplica",$AI$92))</f>
      </c>
      <c r="HJ92" t="s" s="154">
        <f>IF(HJ19="","",IF(HJ19="Tarifa 1","No aplica",$AI$92))</f>
      </c>
      <c r="HK92" t="s" s="154">
        <f>IF(HK19="","",IF(HK19="Tarifa 1","No aplica",$AI$92))</f>
      </c>
      <c r="HL92" t="s" s="154">
        <f>IF(HL19="","",IF(HL19="Tarifa 1","No aplica",$AI$92))</f>
      </c>
      <c r="HM92" t="s" s="154">
        <f>IF(HM19="","",IF(HM19="Tarifa 1","No aplica",$AI$92))</f>
      </c>
      <c r="HN92" t="s" s="154">
        <f>IF(HN19="","",IF(HN19="Tarifa 1","No aplica",$AI$92))</f>
      </c>
      <c r="HO92" t="s" s="154">
        <f>IF(HO19="","",IF(HO19="Tarifa 1","No aplica",$AI$92))</f>
      </c>
      <c r="HP92" t="s" s="154">
        <f>IF(HP19="","",IF(HP19="Tarifa 1","No aplica",$AI$92))</f>
      </c>
      <c r="HQ92" t="s" s="154">
        <f>IF(HQ19="","",IF(HQ19="Tarifa 1","No aplica",$AI$92))</f>
      </c>
      <c r="HR92" t="s" s="154">
        <f>IF(HR19="","",IF(HR19="Tarifa 1","No aplica",$AI$92))</f>
      </c>
      <c r="HS92" t="s" s="154">
        <f>IF(HS19="","",IF(HS19="Tarifa 1","No aplica",$AI$92))</f>
      </c>
      <c r="HT92" t="s" s="154">
        <f>IF(HT19="","",IF(HT19="Tarifa 1","No aplica",$AI$92))</f>
      </c>
      <c r="HU92" t="s" s="154">
        <f>IF(HU19="","",IF(HU19="Tarifa 1","No aplica",$AI$92))</f>
      </c>
      <c r="HV92" t="s" s="154">
        <f>IF(HV19="","",IF(HV19="Tarifa 1","No aplica",$AI$92))</f>
      </c>
      <c r="HW92" t="s" s="154">
        <f>IF(HW19="","",IF(HW19="Tarifa 1","No aplica",$AI$92))</f>
      </c>
      <c r="HX92" t="s" s="154">
        <f>IF(HX19="","",IF(HX19="Tarifa 1","No aplica",$AI$92))</f>
      </c>
      <c r="HY92" t="s" s="154">
        <f>IF(HY19="","",IF(HY19="Tarifa 1","No aplica",$AI$92))</f>
      </c>
      <c r="HZ92" t="s" s="154">
        <f>IF(HZ19="","",IF(HZ19="Tarifa 1","No aplica",$AI$92))</f>
      </c>
      <c r="IA92" t="s" s="154">
        <f>IF(IA19="","",IF(IA19="Tarifa 1","No aplica",$AI$92))</f>
      </c>
      <c r="IB92" t="s" s="154">
        <f>IF(IB19="","",IF(IB19="Tarifa 1","No aplica",$AI$92))</f>
      </c>
      <c r="IC92" t="s" s="154">
        <f>IF(IC19="","",IF(IC19="Tarifa 1","No aplica",$AI$92))</f>
      </c>
      <c r="ID92" t="s" s="154">
        <f>IF(ID19="","",IF(ID19="Tarifa 1","No aplica",$AI$92))</f>
      </c>
      <c r="IE92" t="s" s="154">
        <f>IF(IE19="","",IF(IE19="Tarifa 1","No aplica",$AI$92))</f>
      </c>
      <c r="IF92" t="s" s="154">
        <f>IF(IF19="","",IF(IF19="Tarifa 1","No aplica",$AI$92))</f>
      </c>
      <c r="IG92" t="s" s="154">
        <f>IF(IG19="","",IF(IG19="Tarifa 1","No aplica",$AI$92))</f>
      </c>
      <c r="IH92" t="s" s="154">
        <f>IF(IH19="","",IF(IH19="Tarifa 1","No aplica",$AI$92))</f>
      </c>
      <c r="II92" t="s" s="154">
        <f>IF(II19="","",IF(II19="Tarifa 1","No aplica",$AI$92))</f>
      </c>
      <c r="IJ92" t="s" s="154">
        <f>IF(IJ19="","",IF(IJ19="Tarifa 1","No aplica",$AI$92))</f>
      </c>
      <c r="IK92" t="s" s="154">
        <f>IF(IK19="","",IF(IK19="Tarifa 1","No aplica",$AI$92))</f>
      </c>
      <c r="IL92" t="s" s="154">
        <f>IF(IL19="","",IF(IL19="Tarifa 1","No aplica",$AI$92))</f>
      </c>
      <c r="IM92" t="s" s="154">
        <f>IF(IM19="","",IF(IM19="Tarifa 1","No aplica",$AI$92))</f>
      </c>
      <c r="IN92" t="s" s="154">
        <f>IF(IN19="","",IF(IN19="Tarifa 1","No aplica",$AI$92))</f>
      </c>
      <c r="IO92" t="s" s="154">
        <f>IF(IO19="","",IF(IO19="Tarifa 1","No aplica",$AI$92))</f>
      </c>
      <c r="IP92" t="s" s="154">
        <f>IF(IP19="","",IF(IP19="Tarifa 1","No aplica",$AI$92))</f>
      </c>
      <c r="IQ92" t="s" s="154">
        <f>IF(IQ19="","",IF(IQ19="Tarifa 1","No aplica",$AI$92))</f>
      </c>
      <c r="IR92" t="s" s="154">
        <f>IF(IR19="","",IF(IR19="Tarifa 1","No aplica",$AI$92))</f>
      </c>
      <c r="IS92" t="s" s="154">
        <f>IF(IS19="","",IF(IS19="Tarifa 1","No aplica",$AI$92))</f>
      </c>
      <c r="IT92" t="s" s="154">
        <f>IF(IT19="","",IF(IT19="Tarifa 1","No aplica",$AI$92))</f>
      </c>
      <c r="IU92" t="s" s="186">
        <f>IF(IU19="","",IF(IU19="Tarifa 1","No aplica",$AI$92))</f>
      </c>
    </row>
    <row r="93" s="141" customFormat="1" ht="15.2" customHeight="1">
      <c r="B93" t="s" s="153">
        <f>IF(INDEX(C93:AH93,1,'Tarifas Eléctricas'!$E$38)=0," ",INDEX(C93:AH93,1,'Tarifas Eléctricas'!$E$38))</f>
        <v>570</v>
      </c>
      <c r="C93" s="157"/>
      <c r="D93" s="157"/>
      <c r="E93" s="157"/>
      <c r="F93" s="157"/>
      <c r="G93" s="157"/>
      <c r="H93" s="157"/>
      <c r="I93" t="s" s="154">
        <v>1661</v>
      </c>
      <c r="J93" s="157"/>
      <c r="K93" s="157"/>
      <c r="L93" s="157"/>
      <c r="M93" s="157"/>
      <c r="N93" s="157"/>
      <c r="O93" s="157"/>
      <c r="P93" t="s" s="154">
        <v>1662</v>
      </c>
      <c r="Q93" t="s" s="154">
        <v>1663</v>
      </c>
      <c r="R93" t="s" s="154">
        <v>1664</v>
      </c>
      <c r="S93" s="157"/>
      <c r="T93" s="157"/>
      <c r="U93" s="157"/>
      <c r="V93" t="s" s="154">
        <v>1665</v>
      </c>
      <c r="W93" t="s" s="154">
        <v>1666</v>
      </c>
      <c r="X93" s="157"/>
      <c r="Y93" s="157"/>
      <c r="Z93" s="157"/>
      <c r="AA93" s="157"/>
      <c r="AB93" s="157"/>
      <c r="AC93" s="157"/>
      <c r="AD93" s="157"/>
      <c r="AE93" s="157"/>
      <c r="AF93" t="s" s="154">
        <v>1667</v>
      </c>
      <c r="AG93" t="s" s="154">
        <v>1668</v>
      </c>
      <c r="AH93" s="157"/>
      <c r="AI93" t="s" s="184">
        <v>1535</v>
      </c>
      <c r="AJ93" t="s" s="185">
        <f>AJ58</f>
        <v>1299</v>
      </c>
      <c r="AK93" t="s" s="154">
        <f t="shared" si="4418" ref="AK93:FI93">IF(AK20="","",IF(AK20="Tarifa 1","No aplica",$AI$93))</f>
        <v>1535</v>
      </c>
      <c r="AL93" t="s" s="154">
        <f>IF(AL20="","",IF(AL20="Tarifa 1","No aplica",$AI$93))</f>
        <v>1535</v>
      </c>
      <c r="AM93" t="s" s="154">
        <f>IF(AM20="","",IF(AM20="Tarifa 1","No aplica",$AI$93))</f>
        <v>1535</v>
      </c>
      <c r="AN93" t="s" s="154">
        <f>IF(AN20="","",IF(AN20="Tarifa 1","No aplica",$AI$93))</f>
        <v>1535</v>
      </c>
      <c r="AO93" t="s" s="154">
        <f>IF(AO20="","",IF(AO20="Tarifa 1","No aplica",$AI$93))</f>
        <v>1535</v>
      </c>
      <c r="AP93" t="s" s="154">
        <f>IF(AP20="","",IF(AP20="Tarifa 1","No aplica",$AI$93))</f>
        <v>1535</v>
      </c>
      <c r="AQ93" t="s" s="154">
        <f>IF(AQ20="","",IF(AQ20="Tarifa 1","No aplica",$AI$93))</f>
        <v>952</v>
      </c>
      <c r="AR93" t="s" s="154">
        <f>IF(AR20="","",IF(AR20="Tarifa 1","No aplica",$AI$93))</f>
        <v>1535</v>
      </c>
      <c r="AS93" t="s" s="154">
        <f>IF(AS20="","",IF(AS20="Tarifa 1","No aplica",$AI$93))</f>
        <v>1535</v>
      </c>
      <c r="AT93" t="s" s="154">
        <f>IF(AT20="","",IF(AT20="Tarifa 1","No aplica",$AI$93))</f>
        <v>1535</v>
      </c>
      <c r="AU93" t="s" s="154">
        <f>IF(AU20="","",IF(AU20="Tarifa 1","No aplica",$AI$93))</f>
        <v>1535</v>
      </c>
      <c r="AV93" t="s" s="154">
        <f>IF(AV20="","",IF(AV20="Tarifa 1","No aplica",$AI$93))</f>
        <v>1535</v>
      </c>
      <c r="AW93" t="s" s="154">
        <f>IF(AW20="","",IF(AW20="Tarifa 1","No aplica",$AI$93))</f>
        <v>1535</v>
      </c>
      <c r="AX93" t="s" s="154">
        <f>IF(AX20="","",IF(AX20="Tarifa 1","No aplica",$AI$93))</f>
        <v>952</v>
      </c>
      <c r="AY93" t="s" s="154">
        <f>IF(AY20="","",IF(AY20="Tarifa 1","No aplica",$AI$93))</f>
        <v>1535</v>
      </c>
      <c r="AZ93" t="s" s="154">
        <f>IF(AZ20="","",IF(AZ20="Tarifa 1","No aplica",$AI$93))</f>
        <v>1535</v>
      </c>
      <c r="BA93" t="s" s="154">
        <f>IF(BA20="","",IF(BA20="Tarifa 1","No aplica",$AI$93))</f>
        <v>952</v>
      </c>
      <c r="BB93" t="s" s="154">
        <f>IF(BB20="","",IF(BB20="Tarifa 1","No aplica",$AI$93))</f>
        <v>1535</v>
      </c>
      <c r="BC93" t="s" s="154">
        <f>IF(BC20="","",IF(BC20="Tarifa 1","No aplica",$AI$93))</f>
        <v>1535</v>
      </c>
      <c r="BD93" t="s" s="154">
        <f>IF(BD20="","",IF(BD20="Tarifa 1","No aplica",$AI$93))</f>
        <v>1535</v>
      </c>
      <c r="BE93" t="s" s="154">
        <f>IF(BE20="","",IF(BE20="Tarifa 1","No aplica",$AI$93))</f>
        <v>1535</v>
      </c>
      <c r="BF93" t="s" s="154">
        <f>IF(BF20="","",IF(BF20="Tarifa 1","No aplica",$AI$93))</f>
        <v>1535</v>
      </c>
      <c r="BG93" t="s" s="154">
        <f>IF(BG20="","",IF(BG20="Tarifa 1","No aplica",$AI$93))</f>
        <v>1535</v>
      </c>
      <c r="BH93" t="s" s="154">
        <f>IF(BH20="","",IF(BH20="Tarifa 1","No aplica",$AI$93))</f>
        <v>952</v>
      </c>
      <c r="BI93" t="s" s="154">
        <f>IF(BI20="","",IF(BI20="Tarifa 1","No aplica",$AI$93))</f>
        <v>1535</v>
      </c>
      <c r="BJ93" t="s" s="154">
        <f>IF(BJ20="","",IF(BJ20="Tarifa 1","No aplica",$AI$93))</f>
        <v>1535</v>
      </c>
      <c r="BK93" t="s" s="154">
        <f>IF(BK20="","",IF(BK20="Tarifa 1","No aplica",$AI$93))</f>
        <v>1535</v>
      </c>
      <c r="BL93" t="s" s="154">
        <f>IF(BL20="","",IF(BL20="Tarifa 1","No aplica",$AI$93))</f>
        <v>1535</v>
      </c>
      <c r="BM93" t="s" s="154">
        <f>IF(BM20="","",IF(BM20="Tarifa 1","No aplica",$AI$93))</f>
        <v>1535</v>
      </c>
      <c r="BN93" t="s" s="154">
        <f>IF(BN20="","",IF(BN20="Tarifa 1","No aplica",$AI$93))</f>
        <v>952</v>
      </c>
      <c r="BO93" t="s" s="154">
        <f>IF(BO20="","",IF(BO20="Tarifa 1","No aplica",$AI$93))</f>
        <v>1535</v>
      </c>
      <c r="BP93" t="s" s="154">
        <f>IF(BP20="","",IF(BP20="Tarifa 1","No aplica",$AI$93))</f>
        <v>1535</v>
      </c>
      <c r="BQ93" t="s" s="154">
        <f>IF(BQ20="","",IF(BQ20="Tarifa 1","No aplica",$AI$93))</f>
        <v>1535</v>
      </c>
      <c r="BR93" t="s" s="154">
        <f>IF(BR20="","",IF(BR20="Tarifa 1","No aplica",$AI$93))</f>
        <v>1535</v>
      </c>
      <c r="BS93" t="s" s="154">
        <f>IF(BS20="","",IF(BS20="Tarifa 1","No aplica",$AI$93))</f>
        <v>1535</v>
      </c>
      <c r="BT93" t="s" s="154">
        <f>IF(BT20="","",IF(BT20="Tarifa 1","No aplica",$AI$93))</f>
        <v>952</v>
      </c>
      <c r="BU93" t="s" s="154">
        <f>IF(BU20="","",IF(BU20="Tarifa 1","No aplica",$AI$93))</f>
        <v>1535</v>
      </c>
      <c r="BV93" t="s" s="154">
        <f>IF(BV20="","",IF(BV20="Tarifa 1","No aplica",$AI$93))</f>
        <v>1535</v>
      </c>
      <c r="BW93" t="s" s="154">
        <f>IF(BW20="","",IF(BW20="Tarifa 1","No aplica",$AI$93))</f>
        <v>1535</v>
      </c>
      <c r="BX93" t="s" s="154">
        <f>IF(BX20="","",IF(BX20="Tarifa 1","No aplica",$AI$93))</f>
        <v>1535</v>
      </c>
      <c r="BY93" t="s" s="154">
        <f>IF(BY20="","",IF(BY20="Tarifa 1","No aplica",$AI$93))</f>
        <v>1535</v>
      </c>
      <c r="BZ93" t="s" s="154">
        <f>IF(BZ20="","",IF(BZ20="Tarifa 1","No aplica",$AI$93))</f>
        <v>1535</v>
      </c>
      <c r="CA93" t="s" s="154">
        <f>IF(CA20="","",IF(CA20="Tarifa 1","No aplica",$AI$93))</f>
        <v>1535</v>
      </c>
      <c r="CB93" t="s" s="154">
        <f>IF(CB20="","",IF(CB20="Tarifa 1","No aplica",$AI$93))</f>
        <v>1535</v>
      </c>
      <c r="CC93" t="s" s="154">
        <f>IF(CC20="","",IF(CC20="Tarifa 1","No aplica",$AI$93))</f>
        <v>1535</v>
      </c>
      <c r="CD93" t="s" s="154">
        <f>IF(CD20="","",IF(CD20="Tarifa 1","No aplica",$AI$93))</f>
        <v>1535</v>
      </c>
      <c r="CE93" t="s" s="154">
        <f>IF(CE20="","",IF(CE20="Tarifa 1","No aplica",$AI$93))</f>
        <v>1535</v>
      </c>
      <c r="CF93" t="s" s="154">
        <f>IF(CF20="","",IF(CF20="Tarifa 1","No aplica",$AI$93))</f>
        <v>1535</v>
      </c>
      <c r="CG93" t="s" s="154">
        <f>IF(CG20="","",IF(CG20="Tarifa 1","No aplica",$AI$93))</f>
        <v>1535</v>
      </c>
      <c r="CH93" t="s" s="154">
        <f>IF(CH20="","",IF(CH20="Tarifa 1","No aplica",$AI$93))</f>
        <v>1535</v>
      </c>
      <c r="CI93" t="s" s="154">
        <f>IF(CI20="","",IF(CI20="Tarifa 1","No aplica",$AI$93))</f>
        <v>1535</v>
      </c>
      <c r="CJ93" t="s" s="154">
        <f>IF(CJ20="","",IF(CJ20="Tarifa 1","No aplica",$AI$93))</f>
      </c>
      <c r="CK93" t="s" s="154">
        <f>IF(CK20="","",IF(CK20="Tarifa 1","No aplica",$AI$93))</f>
      </c>
      <c r="CL93" t="s" s="154">
        <f>IF(CL20="","",IF(CL20="Tarifa 1","No aplica",$AI$93))</f>
      </c>
      <c r="CM93" t="s" s="154">
        <f>IF(CM20="","",IF(CM20="Tarifa 1","No aplica",$AI$93))</f>
      </c>
      <c r="CN93" t="s" s="154">
        <f>IF(CN20="","",IF(CN20="Tarifa 1","No aplica",$AI$93))</f>
      </c>
      <c r="CO93" t="s" s="154">
        <f>IF(CO20="","",IF(CO20="Tarifa 1","No aplica",$AI$93))</f>
      </c>
      <c r="CP93" t="s" s="154">
        <f>IF(CP20="","",IF(CP20="Tarifa 1","No aplica",$AI$93))</f>
      </c>
      <c r="CQ93" t="s" s="154">
        <f>IF(CQ20="","",IF(CQ20="Tarifa 1","No aplica",$AI$93))</f>
      </c>
      <c r="CR93" t="s" s="154">
        <f>IF(CR20="","",IF(CR20="Tarifa 1","No aplica",$AI$93))</f>
      </c>
      <c r="CS93" t="s" s="154">
        <f>IF(CS20="","",IF(CS20="Tarifa 1","No aplica",$AI$93))</f>
      </c>
      <c r="CT93" t="s" s="154">
        <f>IF(CT20="","",IF(CT20="Tarifa 1","No aplica",$AI$93))</f>
      </c>
      <c r="CU93" t="s" s="154">
        <f>IF(CU20="","",IF(CU20="Tarifa 1","No aplica",$AI$93))</f>
      </c>
      <c r="CV93" t="s" s="154">
        <f>IF(CV20="","",IF(CV20="Tarifa 1","No aplica",$AI$93))</f>
      </c>
      <c r="CW93" t="s" s="154">
        <f>IF(CW20="","",IF(CW20="Tarifa 1","No aplica",$AI$93))</f>
      </c>
      <c r="CX93" t="s" s="154">
        <f>IF(CX20="","",IF(CX20="Tarifa 1","No aplica",$AI$93))</f>
      </c>
      <c r="CY93" t="s" s="154">
        <f>IF(CY20="","",IF(CY20="Tarifa 1","No aplica",$AI$93))</f>
      </c>
      <c r="CZ93" t="s" s="154">
        <f>IF(CZ20="","",IF(CZ20="Tarifa 1","No aplica",$AI$93))</f>
      </c>
      <c r="DA93" t="s" s="154">
        <f>IF(DA20="","",IF(DA20="Tarifa 1","No aplica",$AI$93))</f>
      </c>
      <c r="DB93" t="s" s="154">
        <f>IF(DB20="","",IF(DB20="Tarifa 1","No aplica",$AI$93))</f>
      </c>
      <c r="DC93" t="s" s="154">
        <f>IF(DC20="","",IF(DC20="Tarifa 1","No aplica",$AI$93))</f>
      </c>
      <c r="DD93" t="s" s="154">
        <f>IF(DD20="","",IF(DD20="Tarifa 1","No aplica",$AI$93))</f>
      </c>
      <c r="DE93" t="s" s="154">
        <f>IF(DE20="","",IF(DE20="Tarifa 1","No aplica",$AI$93))</f>
      </c>
      <c r="DF93" t="s" s="154">
        <f>IF(DF20="","",IF(DF20="Tarifa 1","No aplica",$AI$93))</f>
      </c>
      <c r="DG93" t="s" s="154">
        <f>IF(DG20="","",IF(DG20="Tarifa 1","No aplica",$AI$93))</f>
      </c>
      <c r="DH93" t="s" s="154">
        <f>IF(DH20="","",IF(DH20="Tarifa 1","No aplica",$AI$93))</f>
      </c>
      <c r="DI93" t="s" s="154">
        <f>IF(DI20="","",IF(DI20="Tarifa 1","No aplica",$AI$93))</f>
      </c>
      <c r="DJ93" t="s" s="154">
        <f>IF(DJ20="","",IF(DJ20="Tarifa 1","No aplica",$AI$93))</f>
      </c>
      <c r="DK93" t="s" s="154">
        <f>IF(DK20="","",IF(DK20="Tarifa 1","No aplica",$AI$93))</f>
      </c>
      <c r="DL93" t="s" s="154">
        <f>IF(DL20="","",IF(DL20="Tarifa 1","No aplica",$AI$93))</f>
      </c>
      <c r="DM93" t="s" s="154">
        <f>IF(DM20="","",IF(DM20="Tarifa 1","No aplica",$AI$93))</f>
      </c>
      <c r="DN93" t="s" s="154">
        <f>IF(DN20="","",IF(DN20="Tarifa 1","No aplica",$AI$93))</f>
      </c>
      <c r="DO93" t="s" s="154">
        <f>IF(DO20="","",IF(DO20="Tarifa 1","No aplica",$AI$93))</f>
      </c>
      <c r="DP93" t="s" s="154">
        <f>IF(DP20="","",IF(DP20="Tarifa 1","No aplica",$AI$93))</f>
      </c>
      <c r="DQ93" t="s" s="154">
        <f>IF(DQ20="","",IF(DQ20="Tarifa 1","No aplica",$AI$93))</f>
      </c>
      <c r="DR93" t="s" s="154">
        <f>IF(DR20="","",IF(DR20="Tarifa 1","No aplica",$AI$93))</f>
      </c>
      <c r="DS93" t="s" s="154">
        <f>IF(DS20="","",IF(DS20="Tarifa 1","No aplica",$AI$93))</f>
      </c>
      <c r="DT93" t="s" s="154">
        <f>IF(DT20="","",IF(DT20="Tarifa 1","No aplica",$AI$93))</f>
      </c>
      <c r="DU93" t="s" s="154">
        <f>IF(DU20="","",IF(DU20="Tarifa 1","No aplica",$AI$93))</f>
      </c>
      <c r="DV93" t="s" s="154">
        <f>IF(DV20="","",IF(DV20="Tarifa 1","No aplica",$AI$93))</f>
      </c>
      <c r="DW93" t="s" s="154">
        <f>IF(DW20="","",IF(DW20="Tarifa 1","No aplica",$AI$93))</f>
      </c>
      <c r="DX93" t="s" s="154">
        <f>IF(DX20="","",IF(DX20="Tarifa 1","No aplica",$AI$93))</f>
      </c>
      <c r="DY93" t="s" s="154">
        <f>IF(DY20="","",IF(DY20="Tarifa 1","No aplica",$AI$93))</f>
      </c>
      <c r="DZ93" t="s" s="154">
        <f>IF(DZ20="","",IF(DZ20="Tarifa 1","No aplica",$AI$93))</f>
      </c>
      <c r="EA93" t="s" s="154">
        <f>IF(EA20="","",IF(EA20="Tarifa 1","No aplica",$AI$93))</f>
      </c>
      <c r="EB93" t="s" s="154">
        <f>IF(EB20="","",IF(EB20="Tarifa 1","No aplica",$AI$93))</f>
      </c>
      <c r="EC93" t="s" s="154">
        <f>IF(EC20="","",IF(EC20="Tarifa 1","No aplica",$AI$93))</f>
      </c>
      <c r="ED93" t="s" s="154">
        <f>IF(ED20="","",IF(ED20="Tarifa 1","No aplica",$AI$93))</f>
      </c>
      <c r="EE93" t="s" s="154">
        <f>IF(EE20="","",IF(EE20="Tarifa 1","No aplica",$AI$93))</f>
      </c>
      <c r="EF93" t="s" s="154">
        <f>IF(EF20="","",IF(EF20="Tarifa 1","No aplica",$AI$93))</f>
      </c>
      <c r="EG93" t="s" s="154">
        <f>IF(EG20="","",IF(EG20="Tarifa 1","No aplica",$AI$93))</f>
      </c>
      <c r="EH93" t="s" s="154">
        <f>IF(EH20="","",IF(EH20="Tarifa 1","No aplica",$AI$93))</f>
      </c>
      <c r="EI93" t="s" s="154">
        <f>IF(EI20="","",IF(EI20="Tarifa 1","No aplica",$AI$93))</f>
      </c>
      <c r="EJ93" t="s" s="154">
        <f>IF(EJ20="","",IF(EJ20="Tarifa 1","No aplica",$AI$93))</f>
      </c>
      <c r="EK93" t="s" s="154">
        <f>IF(EK20="","",IF(EK20="Tarifa 1","No aplica",$AI$93))</f>
      </c>
      <c r="EL93" t="s" s="154">
        <f>IF(EL20="","",IF(EL20="Tarifa 1","No aplica",$AI$93))</f>
      </c>
      <c r="EM93" t="s" s="154">
        <f>IF(EM20="","",IF(EM20="Tarifa 1","No aplica",$AI$93))</f>
      </c>
      <c r="EN93" t="s" s="154">
        <f>IF(EN20="","",IF(EN20="Tarifa 1","No aplica",$AI$93))</f>
      </c>
      <c r="EO93" t="s" s="154">
        <f>IF(EO20="","",IF(EO20="Tarifa 1","No aplica",$AI$93))</f>
      </c>
      <c r="EP93" t="s" s="154">
        <f>IF(EP20="","",IF(EP20="Tarifa 1","No aplica",$AI$93))</f>
      </c>
      <c r="EQ93" t="s" s="154">
        <f>IF(EQ20="","",IF(EQ20="Tarifa 1","No aplica",$AI$93))</f>
      </c>
      <c r="ER93" t="s" s="154">
        <f>IF(ER20="","",IF(ER20="Tarifa 1","No aplica",$AI$93))</f>
      </c>
      <c r="ES93" t="s" s="154">
        <f>IF(ES20="","",IF(ES20="Tarifa 1","No aplica",$AI$93))</f>
      </c>
      <c r="ET93" t="s" s="154">
        <f>IF(ET20="","",IF(ET20="Tarifa 1","No aplica",$AI$93))</f>
      </c>
      <c r="EU93" t="s" s="154">
        <f>IF(EU20="","",IF(EU20="Tarifa 1","No aplica",$AI$93))</f>
      </c>
      <c r="EV93" t="s" s="154">
        <f>IF(EV20="","",IF(EV20="Tarifa 1","No aplica",$AI$93))</f>
      </c>
      <c r="EW93" t="s" s="154">
        <f>IF(EW20="","",IF(EW20="Tarifa 1","No aplica",$AI$93))</f>
      </c>
      <c r="EX93" t="s" s="154">
        <f>IF(EX20="","",IF(EX20="Tarifa 1","No aplica",$AI$93))</f>
      </c>
      <c r="EY93" t="s" s="154">
        <f>IF(EY20="","",IF(EY20="Tarifa 1","No aplica",$AI$93))</f>
      </c>
      <c r="EZ93" t="s" s="154">
        <f>IF(EZ20="","",IF(EZ20="Tarifa 1","No aplica",$AI$93))</f>
      </c>
      <c r="FA93" t="s" s="154">
        <f>IF(FA20="","",IF(FA20="Tarifa 1","No aplica",$AI$93))</f>
      </c>
      <c r="FB93" t="s" s="154">
        <f>IF(FB20="","",IF(FB20="Tarifa 1","No aplica",$AI$93))</f>
      </c>
      <c r="FC93" t="s" s="154">
        <f>IF(FC20="","",IF(FC20="Tarifa 1","No aplica",$AI$93))</f>
      </c>
      <c r="FD93" t="s" s="154">
        <f>IF(FD20="","",IF(FD20="Tarifa 1","No aplica",$AI$93))</f>
      </c>
      <c r="FE93" t="s" s="154">
        <f>IF(FE20="","",IF(FE20="Tarifa 1","No aplica",$AI$93))</f>
      </c>
      <c r="FF93" t="s" s="154">
        <f>IF(FF20="","",IF(FF20="Tarifa 1","No aplica",$AI$93))</f>
      </c>
      <c r="FG93" t="s" s="154">
        <f>IF(FG20="","",IF(FG20="Tarifa 1","No aplica",$AI$93))</f>
      </c>
      <c r="FH93" t="s" s="154">
        <f>IF(FH20="","",IF(FH20="Tarifa 1","No aplica",$AI$93))</f>
      </c>
      <c r="FI93" t="s" s="154">
        <f t="shared" si="4418"/>
      </c>
      <c r="FJ93" t="s" s="154">
        <f>IF(FJ20="","",IF(FJ20="Tarifa 1","No aplica",$AI$93))</f>
      </c>
      <c r="FK93" t="s" s="154">
        <f>IF(FK20="","",IF(FK20="Tarifa 1","No aplica",$AI$93))</f>
      </c>
      <c r="FL93" t="s" s="154">
        <f>IF(FL20="","",IF(FL20="Tarifa 1","No aplica",$AI$93))</f>
      </c>
      <c r="FM93" t="s" s="154">
        <f>IF(FM20="","",IF(FM20="Tarifa 1","No aplica",$AI$93))</f>
      </c>
      <c r="FN93" t="s" s="154">
        <f>IF(FN20="","",IF(FN20="Tarifa 1","No aplica",$AI$93))</f>
      </c>
      <c r="FO93" t="s" s="154">
        <f>IF(FO20="","",IF(FO20="Tarifa 1","No aplica",$AI$93))</f>
      </c>
      <c r="FP93" t="s" s="154">
        <f>IF(FP20="","",IF(FP20="Tarifa 1","No aplica",$AI$93))</f>
      </c>
      <c r="FQ93" t="s" s="154">
        <f>IF(FQ20="","",IF(FQ20="Tarifa 1","No aplica",$AI$93))</f>
      </c>
      <c r="FR93" t="s" s="154">
        <f>IF(FR20="","",IF(FR20="Tarifa 1","No aplica",$AI$93))</f>
      </c>
      <c r="FS93" t="s" s="154">
        <f>IF(FS20="","",IF(FS20="Tarifa 1","No aplica",$AI$93))</f>
      </c>
      <c r="FT93" t="s" s="154">
        <f>IF(FT20="","",IF(FT20="Tarifa 1","No aplica",$AI$93))</f>
      </c>
      <c r="FU93" t="s" s="154">
        <f>IF(FU20="","",IF(FU20="Tarifa 1","No aplica",$AI$93))</f>
      </c>
      <c r="FV93" t="s" s="154">
        <f>IF(FV20="","",IF(FV20="Tarifa 1","No aplica",$AI$93))</f>
      </c>
      <c r="FW93" t="s" s="154">
        <f>IF(FW20="","",IF(FW20="Tarifa 1","No aplica",$AI$93))</f>
      </c>
      <c r="FX93" t="s" s="154">
        <f>IF(FX20="","",IF(FX20="Tarifa 1","No aplica",$AI$93))</f>
      </c>
      <c r="FY93" t="s" s="154">
        <f>IF(FY20="","",IF(FY20="Tarifa 1","No aplica",$AI$93))</f>
      </c>
      <c r="FZ93" t="s" s="154">
        <f>IF(FZ20="","",IF(FZ20="Tarifa 1","No aplica",$AI$93))</f>
      </c>
      <c r="GA93" t="s" s="154">
        <f>IF(GA20="","",IF(GA20="Tarifa 1","No aplica",$AI$93))</f>
      </c>
      <c r="GB93" t="s" s="154">
        <f>IF(GB20="","",IF(GB20="Tarifa 1","No aplica",$AI$93))</f>
      </c>
      <c r="GC93" t="s" s="154">
        <f>IF(GC20="","",IF(GC20="Tarifa 1","No aplica",$AI$93))</f>
      </c>
      <c r="GD93" t="s" s="154">
        <f>IF(GD20="","",IF(GD20="Tarifa 1","No aplica",$AI$93))</f>
      </c>
      <c r="GE93" t="s" s="154">
        <f>IF(GE20="","",IF(GE20="Tarifa 1","No aplica",$AI$93))</f>
      </c>
      <c r="GF93" t="s" s="154">
        <f>IF(GF20="","",IF(GF20="Tarifa 1","No aplica",$AI$93))</f>
      </c>
      <c r="GG93" t="s" s="154">
        <f>IF(GG20="","",IF(GG20="Tarifa 1","No aplica",$AI$93))</f>
      </c>
      <c r="GH93" t="s" s="154">
        <f>IF(GH20="","",IF(GH20="Tarifa 1","No aplica",$AI$93))</f>
      </c>
      <c r="GI93" t="s" s="154">
        <f>IF(GI20="","",IF(GI20="Tarifa 1","No aplica",$AI$93))</f>
      </c>
      <c r="GJ93" t="s" s="154">
        <f>IF(GJ20="","",IF(GJ20="Tarifa 1","No aplica",$AI$93))</f>
      </c>
      <c r="GK93" t="s" s="154">
        <f>IF(GK20="","",IF(GK20="Tarifa 1","No aplica",$AI$93))</f>
      </c>
      <c r="GL93" t="s" s="154">
        <f>IF(GL20="","",IF(GL20="Tarifa 1","No aplica",$AI$93))</f>
      </c>
      <c r="GM93" t="s" s="154">
        <f>IF(GM20="","",IF(GM20="Tarifa 1","No aplica",$AI$93))</f>
      </c>
      <c r="GN93" t="s" s="154">
        <f>IF(GN20="","",IF(GN20="Tarifa 1","No aplica",$AI$93))</f>
      </c>
      <c r="GO93" t="s" s="154">
        <f>IF(GO20="","",IF(GO20="Tarifa 1","No aplica",$AI$93))</f>
      </c>
      <c r="GP93" t="s" s="154">
        <f>IF(GP20="","",IF(GP20="Tarifa 1","No aplica",$AI$93))</f>
      </c>
      <c r="GQ93" t="s" s="154">
        <f>IF(GQ20="","",IF(GQ20="Tarifa 1","No aplica",$AI$93))</f>
      </c>
      <c r="GR93" t="s" s="154">
        <f>IF(GR20="","",IF(GR20="Tarifa 1","No aplica",$AI$93))</f>
      </c>
      <c r="GS93" t="s" s="154">
        <f>IF(GS20="","",IF(GS20="Tarifa 1","No aplica",$AI$93))</f>
      </c>
      <c r="GT93" t="s" s="154">
        <f>IF(GT20="","",IF(GT20="Tarifa 1","No aplica",$AI$93))</f>
      </c>
      <c r="GU93" t="s" s="154">
        <f>IF(GU20="","",IF(GU20="Tarifa 1","No aplica",$AI$93))</f>
      </c>
      <c r="GV93" t="s" s="154">
        <f>IF(GV20="","",IF(GV20="Tarifa 1","No aplica",$AI$93))</f>
      </c>
      <c r="GW93" t="s" s="154">
        <f>IF(GW20="","",IF(GW20="Tarifa 1","No aplica",$AI$93))</f>
      </c>
      <c r="GX93" t="s" s="154">
        <f>IF(GX20="","",IF(GX20="Tarifa 1","No aplica",$AI$93))</f>
      </c>
      <c r="GY93" t="s" s="154">
        <f>IF(GY20="","",IF(GY20="Tarifa 1","No aplica",$AI$93))</f>
      </c>
      <c r="GZ93" t="s" s="154">
        <f>IF(GZ20="","",IF(GZ20="Tarifa 1","No aplica",$AI$93))</f>
      </c>
      <c r="HA93" t="s" s="154">
        <f>IF(HA20="","",IF(HA20="Tarifa 1","No aplica",$AI$93))</f>
      </c>
      <c r="HB93" t="s" s="154">
        <f>IF(HB20="","",IF(HB20="Tarifa 1","No aplica",$AI$93))</f>
      </c>
      <c r="HC93" t="s" s="154">
        <f>IF(HC20="","",IF(HC20="Tarifa 1","No aplica",$AI$93))</f>
      </c>
      <c r="HD93" t="s" s="154">
        <f>IF(HD20="","",IF(HD20="Tarifa 1","No aplica",$AI$93))</f>
      </c>
      <c r="HE93" t="s" s="154">
        <f>IF(HE20="","",IF(HE20="Tarifa 1","No aplica",$AI$93))</f>
      </c>
      <c r="HF93" t="s" s="154">
        <f>IF(HF20="","",IF(HF20="Tarifa 1","No aplica",$AI$93))</f>
      </c>
      <c r="HG93" t="s" s="154">
        <f>IF(HG20="","",IF(HG20="Tarifa 1","No aplica",$AI$93))</f>
      </c>
      <c r="HH93" t="s" s="154">
        <f>IF(HH20="","",IF(HH20="Tarifa 1","No aplica",$AI$93))</f>
      </c>
      <c r="HI93" t="s" s="154">
        <f>IF(HI20="","",IF(HI20="Tarifa 1","No aplica",$AI$93))</f>
      </c>
      <c r="HJ93" t="s" s="154">
        <f>IF(HJ20="","",IF(HJ20="Tarifa 1","No aplica",$AI$93))</f>
      </c>
      <c r="HK93" t="s" s="154">
        <f>IF(HK20="","",IF(HK20="Tarifa 1","No aplica",$AI$93))</f>
      </c>
      <c r="HL93" t="s" s="154">
        <f>IF(HL20="","",IF(HL20="Tarifa 1","No aplica",$AI$93))</f>
      </c>
      <c r="HM93" t="s" s="154">
        <f>IF(HM20="","",IF(HM20="Tarifa 1","No aplica",$AI$93))</f>
      </c>
      <c r="HN93" t="s" s="154">
        <f>IF(HN20="","",IF(HN20="Tarifa 1","No aplica",$AI$93))</f>
      </c>
      <c r="HO93" t="s" s="154">
        <f>IF(HO20="","",IF(HO20="Tarifa 1","No aplica",$AI$93))</f>
      </c>
      <c r="HP93" t="s" s="154">
        <f>IF(HP20="","",IF(HP20="Tarifa 1","No aplica",$AI$93))</f>
      </c>
      <c r="HQ93" t="s" s="154">
        <f>IF(HQ20="","",IF(HQ20="Tarifa 1","No aplica",$AI$93))</f>
      </c>
      <c r="HR93" t="s" s="154">
        <f>IF(HR20="","",IF(HR20="Tarifa 1","No aplica",$AI$93))</f>
      </c>
      <c r="HS93" t="s" s="154">
        <f>IF(HS20="","",IF(HS20="Tarifa 1","No aplica",$AI$93))</f>
      </c>
      <c r="HT93" t="s" s="154">
        <f>IF(HT20="","",IF(HT20="Tarifa 1","No aplica",$AI$93))</f>
      </c>
      <c r="HU93" t="s" s="154">
        <f>IF(HU20="","",IF(HU20="Tarifa 1","No aplica",$AI$93))</f>
      </c>
      <c r="HV93" t="s" s="154">
        <f>IF(HV20="","",IF(HV20="Tarifa 1","No aplica",$AI$93))</f>
      </c>
      <c r="HW93" t="s" s="154">
        <f>IF(HW20="","",IF(HW20="Tarifa 1","No aplica",$AI$93))</f>
      </c>
      <c r="HX93" t="s" s="154">
        <f>IF(HX20="","",IF(HX20="Tarifa 1","No aplica",$AI$93))</f>
      </c>
      <c r="HY93" t="s" s="154">
        <f>IF(HY20="","",IF(HY20="Tarifa 1","No aplica",$AI$93))</f>
      </c>
      <c r="HZ93" t="s" s="154">
        <f>IF(HZ20="","",IF(HZ20="Tarifa 1","No aplica",$AI$93))</f>
      </c>
      <c r="IA93" t="s" s="154">
        <f>IF(IA20="","",IF(IA20="Tarifa 1","No aplica",$AI$93))</f>
      </c>
      <c r="IB93" t="s" s="154">
        <f>IF(IB20="","",IF(IB20="Tarifa 1","No aplica",$AI$93))</f>
      </c>
      <c r="IC93" t="s" s="154">
        <f>IF(IC20="","",IF(IC20="Tarifa 1","No aplica",$AI$93))</f>
      </c>
      <c r="ID93" t="s" s="154">
        <f>IF(ID20="","",IF(ID20="Tarifa 1","No aplica",$AI$93))</f>
      </c>
      <c r="IE93" t="s" s="154">
        <f>IF(IE20="","",IF(IE20="Tarifa 1","No aplica",$AI$93))</f>
      </c>
      <c r="IF93" t="s" s="154">
        <f>IF(IF20="","",IF(IF20="Tarifa 1","No aplica",$AI$93))</f>
      </c>
      <c r="IG93" t="s" s="154">
        <f>IF(IG20="","",IF(IG20="Tarifa 1","No aplica",$AI$93))</f>
      </c>
      <c r="IH93" t="s" s="154">
        <f>IF(IH20="","",IF(IH20="Tarifa 1","No aplica",$AI$93))</f>
      </c>
      <c r="II93" t="s" s="154">
        <f>IF(II20="","",IF(II20="Tarifa 1","No aplica",$AI$93))</f>
      </c>
      <c r="IJ93" t="s" s="154">
        <f>IF(IJ20="","",IF(IJ20="Tarifa 1","No aplica",$AI$93))</f>
      </c>
      <c r="IK93" t="s" s="154">
        <f>IF(IK20="","",IF(IK20="Tarifa 1","No aplica",$AI$93))</f>
      </c>
      <c r="IL93" t="s" s="154">
        <f>IF(IL20="","",IF(IL20="Tarifa 1","No aplica",$AI$93))</f>
      </c>
      <c r="IM93" t="s" s="154">
        <f>IF(IM20="","",IF(IM20="Tarifa 1","No aplica",$AI$93))</f>
      </c>
      <c r="IN93" t="s" s="154">
        <f>IF(IN20="","",IF(IN20="Tarifa 1","No aplica",$AI$93))</f>
      </c>
      <c r="IO93" t="s" s="154">
        <f>IF(IO20="","",IF(IO20="Tarifa 1","No aplica",$AI$93))</f>
      </c>
      <c r="IP93" t="s" s="154">
        <f>IF(IP20="","",IF(IP20="Tarifa 1","No aplica",$AI$93))</f>
      </c>
      <c r="IQ93" t="s" s="154">
        <f>IF(IQ20="","",IF(IQ20="Tarifa 1","No aplica",$AI$93))</f>
      </c>
      <c r="IR93" t="s" s="154">
        <f>IF(IR20="","",IF(IR20="Tarifa 1","No aplica",$AI$93))</f>
      </c>
      <c r="IS93" t="s" s="154">
        <f>IF(IS20="","",IF(IS20="Tarifa 1","No aplica",$AI$93))</f>
      </c>
      <c r="IT93" t="s" s="154">
        <f>IF(IT20="","",IF(IT20="Tarifa 1","No aplica",$AI$93))</f>
      </c>
      <c r="IU93" t="s" s="186">
        <f>IF(IU20="","",IF(IU20="Tarifa 1","No aplica",$AI$93))</f>
      </c>
    </row>
    <row r="94" s="141" customFormat="1" ht="15.2" customHeight="1">
      <c r="B94" t="s" s="153">
        <f>IF(INDEX(C94:AH94,1,'Tarifas Eléctricas'!$E$38)=0," ",INDEX(C94:AH94,1,'Tarifas Eléctricas'!$E$38))</f>
        <v>570</v>
      </c>
      <c r="C94" s="157"/>
      <c r="D94" s="157"/>
      <c r="E94" s="157"/>
      <c r="F94" s="157"/>
      <c r="G94" s="157"/>
      <c r="H94" s="157"/>
      <c r="I94" t="s" s="154">
        <v>1669</v>
      </c>
      <c r="J94" s="157"/>
      <c r="K94" s="157"/>
      <c r="L94" s="157"/>
      <c r="M94" s="157"/>
      <c r="N94" s="157"/>
      <c r="O94" s="157"/>
      <c r="P94" t="s" s="154">
        <v>1670</v>
      </c>
      <c r="Q94" t="s" s="154">
        <v>1671</v>
      </c>
      <c r="R94" t="s" s="154">
        <v>1672</v>
      </c>
      <c r="S94" s="157"/>
      <c r="T94" s="157"/>
      <c r="U94" s="157"/>
      <c r="V94" t="s" s="154">
        <v>1673</v>
      </c>
      <c r="W94" t="s" s="154">
        <v>1674</v>
      </c>
      <c r="X94" s="157"/>
      <c r="Y94" s="157"/>
      <c r="Z94" s="157"/>
      <c r="AA94" s="157"/>
      <c r="AB94" s="157"/>
      <c r="AC94" s="157"/>
      <c r="AD94" s="157"/>
      <c r="AE94" s="157"/>
      <c r="AF94" t="s" s="154">
        <v>1675</v>
      </c>
      <c r="AG94" t="s" s="154">
        <v>1676</v>
      </c>
      <c r="AH94" s="157"/>
      <c r="AI94" t="s" s="184">
        <v>1535</v>
      </c>
      <c r="AJ94" t="s" s="185">
        <f>AJ59</f>
        <v>1315</v>
      </c>
      <c r="AK94" t="s" s="154">
        <f>IF(AK21="","",IF(AK21="Tarifa 1","No aplica",$AI$94))</f>
        <v>952</v>
      </c>
      <c r="AL94" t="s" s="154">
        <f>IF(AL21="","",IF(AL21="Tarifa 1","No aplica",$AI$94))</f>
        <v>1535</v>
      </c>
      <c r="AM94" t="s" s="154">
        <f>IF(AM21="","",IF(AM21="Tarifa 1","No aplica",$AI$94))</f>
        <v>952</v>
      </c>
      <c r="AN94" t="s" s="154">
        <f>IF(AN21="","",IF(AN21="Tarifa 1","No aplica",$AI$94))</f>
        <v>952</v>
      </c>
      <c r="AO94" t="s" s="154">
        <f>IF(AO21="","",IF(AO21="Tarifa 1","No aplica",$AI$94))</f>
        <v>1535</v>
      </c>
      <c r="AP94" t="s" s="154">
        <f>IF(AP21="","",IF(AP21="Tarifa 1","No aplica",$AI$94))</f>
        <v>952</v>
      </c>
      <c r="AQ94" t="s" s="154">
        <f>IF(AQ21="","",IF(AQ21="Tarifa 1","No aplica",$AI$94))</f>
        <v>952</v>
      </c>
      <c r="AR94" t="s" s="154">
        <f>IF(AR21="","",IF(AR21="Tarifa 1","No aplica",$AI$94))</f>
        <v>1535</v>
      </c>
      <c r="AS94" t="s" s="154">
        <f>IF(AS21="","",IF(AS21="Tarifa 1","No aplica",$AI$94))</f>
        <v>1535</v>
      </c>
      <c r="AT94" t="s" s="154">
        <f>IF(AT21="","",IF(AT21="Tarifa 1","No aplica",$AI$94))</f>
        <v>1535</v>
      </c>
      <c r="AU94" t="s" s="154">
        <f>IF(AU21="","",IF(AU21="Tarifa 1","No aplica",$AI$94))</f>
        <v>952</v>
      </c>
      <c r="AV94" t="s" s="154">
        <f>IF(AV21="","",IF(AV21="Tarifa 1","No aplica",$AI$94))</f>
        <v>1535</v>
      </c>
      <c r="AW94" t="s" s="154">
        <f>IF(AW21="","",IF(AW21="Tarifa 1","No aplica",$AI$94))</f>
        <v>952</v>
      </c>
      <c r="AX94" t="s" s="154">
        <f>IF(AX21="","",IF(AX21="Tarifa 1","No aplica",$AI$94))</f>
        <v>1535</v>
      </c>
      <c r="AY94" t="s" s="154">
        <f>IF(AY21="","",IF(AY21="Tarifa 1","No aplica",$AI$94))</f>
        <v>952</v>
      </c>
      <c r="AZ94" t="s" s="154">
        <f>IF(AZ21="","",IF(AZ21="Tarifa 1","No aplica",$AI$94))</f>
        <v>952</v>
      </c>
      <c r="BA94" t="s" s="154">
        <f>IF(BA21="","",IF(BA21="Tarifa 1","No aplica",$AI$94))</f>
        <v>952</v>
      </c>
      <c r="BB94" t="s" s="154">
        <f>IF(BB21="","",IF(BB21="Tarifa 1","No aplica",$AI$94))</f>
        <v>952</v>
      </c>
      <c r="BC94" t="s" s="154">
        <f>IF(BC21="","",IF(BC21="Tarifa 1","No aplica",$AI$94))</f>
        <v>952</v>
      </c>
      <c r="BD94" t="s" s="154">
        <f>IF(BD21="","",IF(BD21="Tarifa 1","No aplica",$AI$94))</f>
        <v>952</v>
      </c>
      <c r="BE94" t="s" s="154">
        <f>IF(BE21="","",IF(BE21="Tarifa 1","No aplica",$AI$94))</f>
        <v>1535</v>
      </c>
      <c r="BF94" t="s" s="154">
        <f>IF(BF21="","",IF(BF21="Tarifa 1","No aplica",$AI$94))</f>
        <v>952</v>
      </c>
      <c r="BG94" t="s" s="154">
        <f>IF(BG21="","",IF(BG21="Tarifa 1","No aplica",$AI$94))</f>
        <v>952</v>
      </c>
      <c r="BH94" t="s" s="154">
        <f>IF(BH21="","",IF(BH21="Tarifa 1","No aplica",$AI$94))</f>
        <v>952</v>
      </c>
      <c r="BI94" t="s" s="154">
        <f>IF(BI21="","",IF(BI21="Tarifa 1","No aplica",$AI$94))</f>
        <v>1535</v>
      </c>
      <c r="BJ94" t="s" s="154">
        <f>IF(BJ21="","",IF(BJ21="Tarifa 1","No aplica",$AI$94))</f>
        <v>952</v>
      </c>
      <c r="BK94" t="s" s="154">
        <f>IF(BK21="","",IF(BK21="Tarifa 1","No aplica",$AI$94))</f>
        <v>952</v>
      </c>
      <c r="BL94" t="s" s="154">
        <f>IF(BL21="","",IF(BL21="Tarifa 1","No aplica",$AI$94))</f>
        <v>952</v>
      </c>
      <c r="BM94" t="s" s="154">
        <f>IF(BM21="","",IF(BM21="Tarifa 1","No aplica",$AI$94))</f>
        <v>952</v>
      </c>
      <c r="BN94" t="s" s="154">
        <f>IF(BN21="","",IF(BN21="Tarifa 1","No aplica",$AI$94))</f>
        <v>1535</v>
      </c>
      <c r="BO94" t="s" s="154">
        <f>IF(BO21="","",IF(BO21="Tarifa 1","No aplica",$AI$94))</f>
        <v>952</v>
      </c>
      <c r="BP94" t="s" s="154">
        <f>IF(BP21="","",IF(BP21="Tarifa 1","No aplica",$AI$94))</f>
        <v>952</v>
      </c>
      <c r="BQ94" t="s" s="154">
        <f>IF(BQ21="","",IF(BQ21="Tarifa 1","No aplica",$AI$94))</f>
        <v>952</v>
      </c>
      <c r="BR94" t="s" s="154">
        <f>IF(BR21="","",IF(BR21="Tarifa 1","No aplica",$AI$94))</f>
        <v>952</v>
      </c>
      <c r="BS94" t="s" s="154">
        <f>IF(BS21="","",IF(BS21="Tarifa 1","No aplica",$AI$94))</f>
        <v>952</v>
      </c>
      <c r="BT94" t="s" s="154">
        <f>IF(BT21="","",IF(BT21="Tarifa 1","No aplica",$AI$94))</f>
        <v>1535</v>
      </c>
      <c r="BU94" t="s" s="154">
        <f>IF(BU21="","",IF(BU21="Tarifa 1","No aplica",$AI$94))</f>
        <v>1535</v>
      </c>
      <c r="BV94" t="s" s="154">
        <f>IF(BV21="","",IF(BV21="Tarifa 1","No aplica",$AI$94))</f>
        <v>952</v>
      </c>
      <c r="BW94" t="s" s="154">
        <f>IF(BW21="","",IF(BW21="Tarifa 1","No aplica",$AI$94))</f>
        <v>952</v>
      </c>
      <c r="BX94" t="s" s="154">
        <f>IF(BX21="","",IF(BX21="Tarifa 1","No aplica",$AI$94))</f>
        <v>952</v>
      </c>
      <c r="BY94" t="s" s="154">
        <f>IF(BY21="","",IF(BY21="Tarifa 1","No aplica",$AI$94))</f>
        <v>952</v>
      </c>
      <c r="BZ94" t="s" s="154">
        <f>IF(BZ21="","",IF(BZ21="Tarifa 1","No aplica",$AI$94))</f>
        <v>952</v>
      </c>
      <c r="CA94" t="s" s="154">
        <f>IF(CA21="","",IF(CA21="Tarifa 1","No aplica",$AI$94))</f>
        <v>952</v>
      </c>
      <c r="CB94" t="s" s="154">
        <f>IF(CB21="","",IF(CB21="Tarifa 1","No aplica",$AI$94))</f>
        <v>1535</v>
      </c>
      <c r="CC94" t="s" s="154">
        <f>IF(CC21="","",IF(CC21="Tarifa 1","No aplica",$AI$94))</f>
        <v>1535</v>
      </c>
      <c r="CD94" t="s" s="154">
        <f>IF(CD21="","",IF(CD21="Tarifa 1","No aplica",$AI$94))</f>
        <v>952</v>
      </c>
      <c r="CE94" t="s" s="154">
        <f>IF(CE21="","",IF(CE21="Tarifa 1","No aplica",$AI$94))</f>
        <v>952</v>
      </c>
      <c r="CF94" t="s" s="154">
        <f>IF(CF21="","",IF(CF21="Tarifa 1","No aplica",$AI$94))</f>
        <v>952</v>
      </c>
      <c r="CG94" t="s" s="154">
        <f>IF(CG21="","",IF(CG21="Tarifa 1","No aplica",$AI$94))</f>
        <v>952</v>
      </c>
      <c r="CH94" t="s" s="154">
        <f>IF(CH21="","",IF(CH21="Tarifa 1","No aplica",$AI$94))</f>
        <v>952</v>
      </c>
      <c r="CI94" t="s" s="154">
        <f>IF(CI21="","",IF(CI21="Tarifa 1","No aplica",$AI$94))</f>
        <v>952</v>
      </c>
      <c r="CJ94" t="s" s="154">
        <f>IF(CJ21="","",IF(CJ21="Tarifa 1","No aplica",$AI$94))</f>
        <v>1535</v>
      </c>
      <c r="CK94" t="s" s="154">
        <f>IF(CK21="","",IF(CK21="Tarifa 1","No aplica",$AI$94))</f>
        <v>1535</v>
      </c>
      <c r="CL94" t="s" s="154">
        <f>IF(CL21="","",IF(CL21="Tarifa 1","No aplica",$AI$94))</f>
        <v>952</v>
      </c>
      <c r="CM94" t="s" s="154">
        <f>IF(CM21="","",IF(CM21="Tarifa 1","No aplica",$AI$94))</f>
        <v>952</v>
      </c>
      <c r="CN94" t="s" s="154">
        <f>IF(CN21="","",IF(CN21="Tarifa 1","No aplica",$AI$94))</f>
        <v>952</v>
      </c>
      <c r="CO94" t="s" s="154">
        <f>IF(CO21="","",IF(CO21="Tarifa 1","No aplica",$AI$94))</f>
        <v>1535</v>
      </c>
      <c r="CP94" t="s" s="154">
        <f>IF(CP21="","",IF(CP21="Tarifa 1","No aplica",$AI$94))</f>
        <v>1535</v>
      </c>
      <c r="CQ94" t="s" s="154">
        <f>IF(CQ21="","",IF(CQ21="Tarifa 1","No aplica",$AI$94))</f>
        <v>952</v>
      </c>
      <c r="CR94" t="s" s="154">
        <f>IF(CR21="","",IF(CR21="Tarifa 1","No aplica",$AI$94))</f>
        <v>1535</v>
      </c>
      <c r="CS94" t="s" s="154">
        <f>IF(CS21="","",IF(CS21="Tarifa 1","No aplica",$AI$94))</f>
        <v>952</v>
      </c>
      <c r="CT94" t="s" s="154">
        <f>IF(CT21="","",IF(CT21="Tarifa 1","No aplica",$AI$94))</f>
        <v>952</v>
      </c>
      <c r="CU94" t="s" s="154">
        <f>IF(CU21="","",IF(CU21="Tarifa 1","No aplica",$AI$94))</f>
        <v>952</v>
      </c>
      <c r="CV94" t="s" s="154">
        <f>IF(CV21="","",IF(CV21="Tarifa 1","No aplica",$AI$94))</f>
        <v>952</v>
      </c>
      <c r="CW94" t="s" s="154">
        <f>IF(CW21="","",IF(CW21="Tarifa 1","No aplica",$AI$94))</f>
        <v>952</v>
      </c>
      <c r="CX94" t="s" s="154">
        <f>IF(CX21="","",IF(CX21="Tarifa 1","No aplica",$AI$94))</f>
        <v>1535</v>
      </c>
      <c r="CY94" t="s" s="154">
        <f>IF(CY21="","",IF(CY21="Tarifa 1","No aplica",$AI$94))</f>
        <v>952</v>
      </c>
      <c r="CZ94" t="s" s="154">
        <f>IF(CZ21="","",IF(CZ21="Tarifa 1","No aplica",$AI$94))</f>
        <v>952</v>
      </c>
      <c r="DA94" t="s" s="154">
        <f>IF(DA21="","",IF(DA21="Tarifa 1","No aplica",$AI$94))</f>
        <v>952</v>
      </c>
      <c r="DB94" t="s" s="154">
        <f>IF(DB21="","",IF(DB21="Tarifa 1","No aplica",$AI$94))</f>
        <v>1535</v>
      </c>
      <c r="DC94" t="s" s="154">
        <f>IF(DC21="","",IF(DC21="Tarifa 1","No aplica",$AI$94))</f>
        <v>952</v>
      </c>
      <c r="DD94" t="s" s="154">
        <f>IF(DD21="","",IF(DD21="Tarifa 1","No aplica",$AI$94))</f>
        <v>952</v>
      </c>
      <c r="DE94" t="s" s="154">
        <f>IF(DE21="","",IF(DE21="Tarifa 1","No aplica",$AI$94))</f>
        <v>952</v>
      </c>
      <c r="DF94" t="s" s="154">
        <f>IF(DF21="","",IF(DF21="Tarifa 1","No aplica",$AI$94))</f>
        <v>952</v>
      </c>
      <c r="DG94" t="s" s="154">
        <f>IF(DG21="","",IF(DG21="Tarifa 1","No aplica",$AI$94))</f>
        <v>1535</v>
      </c>
      <c r="DH94" t="s" s="154">
        <f>IF(DH21="","",IF(DH21="Tarifa 1","No aplica",$AI$94))</f>
        <v>1535</v>
      </c>
      <c r="DI94" t="s" s="154">
        <f>IF(DI21="","",IF(DI21="Tarifa 1","No aplica",$AI$94))</f>
        <v>952</v>
      </c>
      <c r="DJ94" t="s" s="154">
        <f>IF(DJ21="","",IF(DJ21="Tarifa 1","No aplica",$AI$94))</f>
        <v>952</v>
      </c>
      <c r="DK94" t="s" s="154">
        <f>IF(DK21="","",IF(DK21="Tarifa 1","No aplica",$AI$94))</f>
        <v>1535</v>
      </c>
      <c r="DL94" t="s" s="154">
        <f>IF(DL21="","",IF(DL21="Tarifa 1","No aplica",$AI$94))</f>
        <v>952</v>
      </c>
      <c r="DM94" t="s" s="154">
        <f>IF(DM21="","",IF(DM21="Tarifa 1","No aplica",$AI$94))</f>
        <v>952</v>
      </c>
      <c r="DN94" t="s" s="154">
        <f>IF(DN21="","",IF(DN21="Tarifa 1","No aplica",$AI$94))</f>
        <v>952</v>
      </c>
      <c r="DO94" t="s" s="154">
        <f>IF(DO21="","",IF(DO21="Tarifa 1","No aplica",$AI$94))</f>
        <v>952</v>
      </c>
      <c r="DP94" t="s" s="154">
        <f>IF(DP21="","",IF(DP21="Tarifa 1","No aplica",$AI$94))</f>
        <v>952</v>
      </c>
      <c r="DQ94" t="s" s="154">
        <f>IF(DQ21="","",IF(DQ21="Tarifa 1","No aplica",$AI$94))</f>
        <v>952</v>
      </c>
      <c r="DR94" t="s" s="154">
        <f>IF(DR21="","",IF(DR21="Tarifa 1","No aplica",$AI$94))</f>
        <v>952</v>
      </c>
      <c r="DS94" t="s" s="154">
        <f>IF(DS21="","",IF(DS21="Tarifa 1","No aplica",$AI$94))</f>
        <v>952</v>
      </c>
      <c r="DT94" t="s" s="154">
        <f>IF(DT21="","",IF(DT21="Tarifa 1","No aplica",$AI$94))</f>
        <v>952</v>
      </c>
      <c r="DU94" t="s" s="154">
        <f>IF(DU21="","",IF(DU21="Tarifa 1","No aplica",$AI$94))</f>
        <v>952</v>
      </c>
      <c r="DV94" t="s" s="154">
        <f>IF(DV21="","",IF(DV21="Tarifa 1","No aplica",$AI$94))</f>
        <v>1535</v>
      </c>
      <c r="DW94" t="s" s="154">
        <f>IF(DW21="","",IF(DW21="Tarifa 1","No aplica",$AI$94))</f>
        <v>952</v>
      </c>
      <c r="DX94" t="s" s="154">
        <f>IF(DX21="","",IF(DX21="Tarifa 1","No aplica",$AI$94))</f>
        <v>952</v>
      </c>
      <c r="DY94" t="s" s="154">
        <f>IF(DY21="","",IF(DY21="Tarifa 1","No aplica",$AI$94))</f>
        <v>952</v>
      </c>
      <c r="DZ94" t="s" s="154">
        <f>IF(DZ21="","",IF(DZ21="Tarifa 1","No aplica",$AI$94))</f>
        <v>952</v>
      </c>
      <c r="EA94" t="s" s="154">
        <f>IF(EA21="","",IF(EA21="Tarifa 1","No aplica",$AI$94))</f>
        <v>952</v>
      </c>
      <c r="EB94" t="s" s="154">
        <f>IF(EB21="","",IF(EB21="Tarifa 1","No aplica",$AI$94))</f>
        <v>952</v>
      </c>
      <c r="EC94" t="s" s="154">
        <f>IF(EC21="","",IF(EC21="Tarifa 1","No aplica",$AI$94))</f>
        <v>952</v>
      </c>
      <c r="ED94" t="s" s="154">
        <f>IF(ED21="","",IF(ED21="Tarifa 1","No aplica",$AI$94))</f>
        <v>952</v>
      </c>
      <c r="EE94" t="s" s="154">
        <f>IF(EE21="","",IF(EE21="Tarifa 1","No aplica",$AI$94))</f>
        <v>952</v>
      </c>
      <c r="EF94" t="s" s="154">
        <f>IF(EF21="","",IF(EF21="Tarifa 1","No aplica",$AI$94))</f>
        <v>952</v>
      </c>
      <c r="EG94" t="s" s="154">
        <f>IF(EG21="","",IF(EG21="Tarifa 1","No aplica",$AI$94))</f>
        <v>952</v>
      </c>
      <c r="EH94" t="s" s="154">
        <f>IF(EH21="","",IF(EH21="Tarifa 1","No aplica",$AI$94))</f>
        <v>952</v>
      </c>
      <c r="EI94" t="s" s="154">
        <f>IF(EI21="","",IF(EI21="Tarifa 1","No aplica",$AI$94))</f>
        <v>952</v>
      </c>
      <c r="EJ94" t="s" s="154">
        <f>IF(EJ21="","",IF(EJ21="Tarifa 1","No aplica",$AI$94))</f>
        <v>952</v>
      </c>
      <c r="EK94" t="s" s="154">
        <f>IF(EK21="","",IF(EK21="Tarifa 1","No aplica",$AI$94))</f>
        <v>952</v>
      </c>
      <c r="EL94" t="s" s="154">
        <f>IF(EL21="","",IF(EL21="Tarifa 1","No aplica",$AI$94))</f>
        <v>952</v>
      </c>
      <c r="EM94" t="s" s="154">
        <f>IF(EM21="","",IF(EM21="Tarifa 1","No aplica",$AI$94))</f>
        <v>952</v>
      </c>
      <c r="EN94" t="s" s="154">
        <f>IF(EN21="","",IF(EN21="Tarifa 1","No aplica",$AI$94))</f>
        <v>952</v>
      </c>
      <c r="EO94" t="s" s="154">
        <f>IF(EO21="","",IF(EO21="Tarifa 1","No aplica",$AI$94))</f>
        <v>1535</v>
      </c>
      <c r="EP94" t="s" s="154">
        <f>IF(EP21="","",IF(EP21="Tarifa 1","No aplica",$AI$94))</f>
        <v>952</v>
      </c>
      <c r="EQ94" t="s" s="154">
        <f>IF(EQ21="","",IF(EQ21="Tarifa 1","No aplica",$AI$94))</f>
        <v>1535</v>
      </c>
      <c r="ER94" t="s" s="154">
        <f>IF(ER21="","",IF(ER21="Tarifa 1","No aplica",$AI$94))</f>
        <v>952</v>
      </c>
      <c r="ES94" t="s" s="154">
        <f>IF(ES21="","",IF(ES21="Tarifa 1","No aplica",$AI$94))</f>
        <v>952</v>
      </c>
      <c r="ET94" t="s" s="154">
        <f>IF(ET21="","",IF(ET21="Tarifa 1","No aplica",$AI$94))</f>
        <v>952</v>
      </c>
      <c r="EU94" t="s" s="154">
        <f>IF(EU21="","",IF(EU21="Tarifa 1","No aplica",$AI$94))</f>
        <v>952</v>
      </c>
      <c r="EV94" t="s" s="154">
        <f>IF(EV21="","",IF(EV21="Tarifa 1","No aplica",$AI$94))</f>
        <v>1535</v>
      </c>
      <c r="EW94" t="s" s="154">
        <f>IF(EW21="","",IF(EW21="Tarifa 1","No aplica",$AI$94))</f>
        <v>952</v>
      </c>
      <c r="EX94" t="s" s="154">
        <f>IF(EX21="","",IF(EX21="Tarifa 1","No aplica",$AI$94))</f>
        <v>952</v>
      </c>
      <c r="EY94" t="s" s="154">
        <f>IF(EY21="","",IF(EY21="Tarifa 1","No aplica",$AI$94))</f>
        <v>952</v>
      </c>
      <c r="EZ94" t="s" s="154">
        <f>IF(EZ21="","",IF(EZ21="Tarifa 1","No aplica",$AI$94))</f>
        <v>952</v>
      </c>
      <c r="FA94" t="s" s="154">
        <f>IF(FA21="","",IF(FA21="Tarifa 1","No aplica",$AI$94))</f>
        <v>952</v>
      </c>
      <c r="FB94" t="s" s="154">
        <f>IF(FB21="","",IF(FB21="Tarifa 1","No aplica",$AI$94))</f>
        <v>1535</v>
      </c>
      <c r="FC94" t="s" s="154">
        <f>IF(FC21="","",IF(FC21="Tarifa 1","No aplica",$AI$94))</f>
        <v>952</v>
      </c>
      <c r="FD94" t="s" s="154">
        <f>IF(FD21="","",IF(FD21="Tarifa 1","No aplica",$AI$94))</f>
        <v>1535</v>
      </c>
      <c r="FE94" t="s" s="154">
        <f>IF(FE21="","",IF(FE21="Tarifa 1","No aplica",$AI$94))</f>
        <v>1535</v>
      </c>
      <c r="FF94" t="s" s="154">
        <f>IF(FF21="","",IF(FF21="Tarifa 1","No aplica",$AI$94))</f>
        <v>952</v>
      </c>
      <c r="FG94" t="s" s="154">
        <f>IF(FG21="","",IF(FG21="Tarifa 1","No aplica",$AI$94))</f>
        <v>952</v>
      </c>
      <c r="FH94" t="s" s="154">
        <f>IF(FH21="","",IF(FH21="Tarifa 1","No aplica",$AI$94))</f>
        <v>952</v>
      </c>
      <c r="FI94" t="s" s="154">
        <f>IF(FI21="","",IF(FI21="Tarifa 1","No aplica",$AI$94))</f>
        <v>952</v>
      </c>
      <c r="FJ94" t="s" s="154">
        <f>IF(FJ21="","",IF(FJ21="Tarifa 1","No aplica",$AI$94))</f>
        <v>1535</v>
      </c>
      <c r="FK94" t="s" s="154">
        <f>IF(FK21="","",IF(FK21="Tarifa 1","No aplica",$AI$94))</f>
        <v>952</v>
      </c>
      <c r="FL94" t="s" s="154">
        <f>IF(FL21="","",IF(FL21="Tarifa 1","No aplica",$AI$94))</f>
        <v>952</v>
      </c>
      <c r="FM94" t="s" s="154">
        <f>IF(FM21="","",IF(FM21="Tarifa 1","No aplica",$AI$94))</f>
        <v>952</v>
      </c>
      <c r="FN94" t="s" s="154">
        <f>IF(FN21="","",IF(FN21="Tarifa 1","No aplica",$AI$94))</f>
        <v>1535</v>
      </c>
      <c r="FO94" t="s" s="154">
        <f>IF(FO21="","",IF(FO21="Tarifa 1","No aplica",$AI$94))</f>
        <v>952</v>
      </c>
      <c r="FP94" t="s" s="154">
        <f>IF(FP21="","",IF(FP21="Tarifa 1","No aplica",$AI$94))</f>
        <v>1535</v>
      </c>
      <c r="FQ94" t="s" s="154">
        <f>IF(FQ21="","",IF(FQ21="Tarifa 1","No aplica",$AI$94))</f>
        <v>952</v>
      </c>
      <c r="FR94" t="s" s="154">
        <f>IF(FR21="","",IF(FR21="Tarifa 1","No aplica",$AI$94))</f>
        <v>952</v>
      </c>
      <c r="FS94" t="s" s="154">
        <f>IF(FS21="","",IF(FS21="Tarifa 1","No aplica",$AI$94))</f>
        <v>952</v>
      </c>
      <c r="FT94" t="s" s="154">
        <f>IF(FT21="","",IF(FT21="Tarifa 1","No aplica",$AI$94))</f>
        <v>952</v>
      </c>
      <c r="FU94" t="s" s="154">
        <f>IF(FU21="","",IF(FU21="Tarifa 1","No aplica",$AI$94))</f>
        <v>1535</v>
      </c>
      <c r="FV94" t="s" s="154">
        <f>IF(FV21="","",IF(FV21="Tarifa 1","No aplica",$AI$94))</f>
        <v>952</v>
      </c>
      <c r="FW94" t="s" s="154">
        <f>IF(FW21="","",IF(FW21="Tarifa 1","No aplica",$AI$94))</f>
        <v>1535</v>
      </c>
      <c r="FX94" t="s" s="154">
        <f>IF(FX21="","",IF(FX21="Tarifa 1","No aplica",$AI$94))</f>
        <v>952</v>
      </c>
      <c r="FY94" t="s" s="154">
        <f>IF(FY21="","",IF(FY21="Tarifa 1","No aplica",$AI$94))</f>
        <v>952</v>
      </c>
      <c r="FZ94" t="s" s="154">
        <f>IF(FZ21="","",IF(FZ21="Tarifa 1","No aplica",$AI$94))</f>
        <v>952</v>
      </c>
      <c r="GA94" t="s" s="154">
        <f>IF(GA21="","",IF(GA21="Tarifa 1","No aplica",$AI$94))</f>
        <v>952</v>
      </c>
      <c r="GB94" t="s" s="154">
        <f>IF(GB21="","",IF(GB21="Tarifa 1","No aplica",$AI$94))</f>
        <v>952</v>
      </c>
      <c r="GC94" t="s" s="154">
        <f>IF(GC21="","",IF(GC21="Tarifa 1","No aplica",$AI$94))</f>
        <v>952</v>
      </c>
      <c r="GD94" t="s" s="154">
        <f>IF(GD21="","",IF(GD21="Tarifa 1","No aplica",$AI$94))</f>
        <v>952</v>
      </c>
      <c r="GE94" t="s" s="154">
        <f>IF(GE21="","",IF(GE21="Tarifa 1","No aplica",$AI$94))</f>
        <v>952</v>
      </c>
      <c r="GF94" t="s" s="154">
        <f>IF(GF21="","",IF(GF21="Tarifa 1","No aplica",$AI$94))</f>
        <v>952</v>
      </c>
      <c r="GG94" t="s" s="154">
        <f>IF(GG21="","",IF(GG21="Tarifa 1","No aplica",$AI$94))</f>
        <v>1535</v>
      </c>
      <c r="GH94" t="s" s="154">
        <f>IF(GH21="","",IF(GH21="Tarifa 1","No aplica",$AI$94))</f>
        <v>952</v>
      </c>
      <c r="GI94" t="s" s="154">
        <f>IF(GI21="","",IF(GI21="Tarifa 1","No aplica",$AI$94))</f>
        <v>952</v>
      </c>
      <c r="GJ94" t="s" s="154">
        <f>IF(GJ21="","",IF(GJ21="Tarifa 1","No aplica",$AI$94))</f>
        <v>952</v>
      </c>
      <c r="GK94" t="s" s="154">
        <f>IF(GK21="","",IF(GK21="Tarifa 1","No aplica",$AI$94))</f>
        <v>952</v>
      </c>
      <c r="GL94" t="s" s="154">
        <f>IF(GL21="","",IF(GL21="Tarifa 1","No aplica",$AI$94))</f>
        <v>952</v>
      </c>
      <c r="GM94" t="s" s="154">
        <f>IF(GM21="","",IF(GM21="Tarifa 1","No aplica",$AI$94))</f>
        <v>952</v>
      </c>
      <c r="GN94" t="s" s="154">
        <f>IF(GN21="","",IF(GN21="Tarifa 1","No aplica",$AI$94))</f>
        <v>952</v>
      </c>
      <c r="GO94" t="s" s="154">
        <f>IF(GO21="","",IF(GO21="Tarifa 1","No aplica",$AI$94))</f>
        <v>952</v>
      </c>
      <c r="GP94" t="s" s="154">
        <f>IF(GP21="","",IF(GP21="Tarifa 1","No aplica",$AI$94))</f>
        <v>952</v>
      </c>
      <c r="GQ94" t="s" s="154">
        <f>IF(GQ21="","",IF(GQ21="Tarifa 1","No aplica",$AI$94))</f>
        <v>952</v>
      </c>
      <c r="GR94" t="s" s="154">
        <f>IF(GR21="","",IF(GR21="Tarifa 1","No aplica",$AI$94))</f>
        <v>952</v>
      </c>
      <c r="GS94" t="s" s="154">
        <f>IF(GS21="","",IF(GS21="Tarifa 1","No aplica",$AI$94))</f>
        <v>952</v>
      </c>
      <c r="GT94" t="s" s="154">
        <f>IF(GT21="","",IF(GT21="Tarifa 1","No aplica",$AI$94))</f>
        <v>1535</v>
      </c>
      <c r="GU94" t="s" s="154">
        <f>IF(GU21="","",IF(GU21="Tarifa 1","No aplica",$AI$94))</f>
        <v>952</v>
      </c>
      <c r="GV94" t="s" s="154">
        <f>IF(GV21="","",IF(GV21="Tarifa 1","No aplica",$AI$94))</f>
        <v>1535</v>
      </c>
      <c r="GW94" t="s" s="154">
        <f>IF(GW21="","",IF(GW21="Tarifa 1","No aplica",$AI$94))</f>
        <v>952</v>
      </c>
      <c r="GX94" t="s" s="154">
        <f>IF(GX21="","",IF(GX21="Tarifa 1","No aplica",$AI$94))</f>
        <v>952</v>
      </c>
      <c r="GY94" t="s" s="154">
        <f>IF(GY21="","",IF(GY21="Tarifa 1","No aplica",$AI$94))</f>
        <v>1535</v>
      </c>
      <c r="GZ94" t="s" s="154">
        <f>IF(GZ21="","",IF(GZ21="Tarifa 1","No aplica",$AI$94))</f>
        <v>952</v>
      </c>
      <c r="HA94" t="s" s="154">
        <f>IF(HA21="","",IF(HA21="Tarifa 1","No aplica",$AI$94))</f>
        <v>952</v>
      </c>
      <c r="HB94" t="s" s="154">
        <f>IF(HB21="","",IF(HB21="Tarifa 1","No aplica",$AI$94))</f>
        <v>952</v>
      </c>
      <c r="HC94" t="s" s="154">
        <f>IF(HC21="","",IF(HC21="Tarifa 1","No aplica",$AI$94))</f>
        <v>952</v>
      </c>
      <c r="HD94" t="s" s="154">
        <f>IF(HD21="","",IF(HD21="Tarifa 1","No aplica",$AI$94))</f>
        <v>952</v>
      </c>
      <c r="HE94" t="s" s="154">
        <f>IF(HE21="","",IF(HE21="Tarifa 1","No aplica",$AI$94))</f>
        <v>1535</v>
      </c>
      <c r="HF94" t="s" s="154">
        <f>IF(HF21="","",IF(HF21="Tarifa 1","No aplica",$AI$94))</f>
        <v>952</v>
      </c>
      <c r="HG94" t="s" s="154">
        <f>IF(HG21="","",IF(HG21="Tarifa 1","No aplica",$AI$94))</f>
        <v>952</v>
      </c>
      <c r="HH94" t="s" s="154">
        <f>IF(HH21="","",IF(HH21="Tarifa 1","No aplica",$AI$94))</f>
        <v>1535</v>
      </c>
      <c r="HI94" t="s" s="154">
        <f>IF(HI21="","",IF(HI21="Tarifa 1","No aplica",$AI$94))</f>
        <v>952</v>
      </c>
      <c r="HJ94" t="s" s="154">
        <f>IF(HJ21="","",IF(HJ21="Tarifa 1","No aplica",$AI$94))</f>
        <v>1535</v>
      </c>
      <c r="HK94" t="s" s="154">
        <f>IF(HK21="","",IF(HK21="Tarifa 1","No aplica",$AI$94))</f>
        <v>952</v>
      </c>
      <c r="HL94" t="s" s="154">
        <f>IF(HL21="","",IF(HL21="Tarifa 1","No aplica",$AI$94))</f>
        <v>1535</v>
      </c>
      <c r="HM94" t="s" s="154">
        <f>IF(HM21="","",IF(HM21="Tarifa 1","No aplica",$AI$94))</f>
        <v>1535</v>
      </c>
      <c r="HN94" t="s" s="154">
        <f>IF(HN21="","",IF(HN21="Tarifa 1","No aplica",$AI$94))</f>
        <v>952</v>
      </c>
      <c r="HO94" t="s" s="154">
        <f>IF(HO21="","",IF(HO21="Tarifa 1","No aplica",$AI$94))</f>
        <v>1535</v>
      </c>
      <c r="HP94" t="s" s="154">
        <f>IF(HP21="","",IF(HP21="Tarifa 1","No aplica",$AI$94))</f>
        <v>952</v>
      </c>
      <c r="HQ94" t="s" s="154">
        <f>IF(HQ21="","",IF(HQ21="Tarifa 1","No aplica",$AI$94))</f>
        <v>1535</v>
      </c>
      <c r="HR94" t="s" s="154">
        <f>IF(HR21="","",IF(HR21="Tarifa 1","No aplica",$AI$94))</f>
        <v>1535</v>
      </c>
      <c r="HS94" t="s" s="154">
        <f>IF(HS21="","",IF(HS21="Tarifa 1","No aplica",$AI$94))</f>
        <v>952</v>
      </c>
      <c r="HT94" t="s" s="154">
        <f>IF(HT21="","",IF(HT21="Tarifa 1","No aplica",$AI$94))</f>
        <v>952</v>
      </c>
      <c r="HU94" t="s" s="154">
        <f>IF(HU21="","",IF(HU21="Tarifa 1","No aplica",$AI$94))</f>
        <v>952</v>
      </c>
      <c r="HV94" t="s" s="154">
        <f>IF(HV21="","",IF(HV21="Tarifa 1","No aplica",$AI$94))</f>
        <v>952</v>
      </c>
      <c r="HW94" t="s" s="154">
        <f>IF(HW21="","",IF(HW21="Tarifa 1","No aplica",$AI$94))</f>
        <v>952</v>
      </c>
      <c r="HX94" t="s" s="154">
        <f>IF(HX21="","",IF(HX21="Tarifa 1","No aplica",$AI$94))</f>
        <v>952</v>
      </c>
      <c r="HY94" t="s" s="154">
        <f>IF(HY21="","",IF(HY21="Tarifa 1","No aplica",$AI$94))</f>
        <v>952</v>
      </c>
      <c r="HZ94" t="s" s="154">
        <f>IF(HZ21="","",IF(HZ21="Tarifa 1","No aplica",$AI$94))</f>
        <v>1535</v>
      </c>
      <c r="IA94" t="s" s="154">
        <f>IF(IA21="","",IF(IA21="Tarifa 1","No aplica",$AI$94))</f>
        <v>952</v>
      </c>
      <c r="IB94" t="s" s="154">
        <f>IF(IB21="","",IF(IB21="Tarifa 1","No aplica",$AI$94))</f>
        <v>952</v>
      </c>
      <c r="IC94" t="s" s="154">
        <f>IF(IC21="","",IF(IC21="Tarifa 1","No aplica",$AI$94))</f>
        <v>952</v>
      </c>
      <c r="ID94" t="s" s="154">
        <f>IF(ID21="","",IF(ID21="Tarifa 1","No aplica",$AI$94))</f>
        <v>952</v>
      </c>
      <c r="IE94" t="s" s="154">
        <f>IF(IE21="","",IF(IE21="Tarifa 1","No aplica",$AI$94))</f>
        <v>952</v>
      </c>
      <c r="IF94" t="s" s="154">
        <f>IF(IF21="","",IF(IF21="Tarifa 1","No aplica",$AI$94))</f>
        <v>1535</v>
      </c>
      <c r="IG94" t="s" s="154">
        <f>IF(IG21="","",IF(IG21="Tarifa 1","No aplica",$AI$94))</f>
        <v>1535</v>
      </c>
      <c r="IH94" t="s" s="154">
        <f>IF(IH21="","",IF(IH21="Tarifa 1","No aplica",$AI$94))</f>
        <v>1535</v>
      </c>
      <c r="II94" t="s" s="154">
        <f>IF(II21="","",IF(II21="Tarifa 1","No aplica",$AI$94))</f>
        <v>1535</v>
      </c>
      <c r="IJ94" t="s" s="154">
        <f>IF(IJ21="","",IF(IJ21="Tarifa 1","No aplica",$AI$94))</f>
        <v>952</v>
      </c>
      <c r="IK94" t="s" s="154">
        <f>IF(IK21="","",IF(IK21="Tarifa 1","No aplica",$AI$94))</f>
        <v>952</v>
      </c>
      <c r="IL94" t="s" s="154">
        <f>IF(IL21="","",IF(IL21="Tarifa 1","No aplica",$AI$94))</f>
        <v>952</v>
      </c>
      <c r="IM94" t="s" s="154">
        <f>IF(IM21="","",IF(IM21="Tarifa 1","No aplica",$AI$94))</f>
        <v>952</v>
      </c>
      <c r="IN94" t="s" s="154">
        <f>IF(IN21="","",IF(IN21="Tarifa 1","No aplica",$AI$94))</f>
        <v>1535</v>
      </c>
      <c r="IO94" t="s" s="154">
        <f>IF(IO21="","",IF(IO21="Tarifa 1","No aplica",$AI$94))</f>
        <v>952</v>
      </c>
      <c r="IP94" t="s" s="154">
        <f>IF(IP21="","",IF(IP21="Tarifa 1","No aplica",$AI$94))</f>
        <v>952</v>
      </c>
      <c r="IQ94" t="s" s="154">
        <f>IF(IQ21="","",IF(IQ21="Tarifa 1","No aplica",$AI$94))</f>
        <v>952</v>
      </c>
      <c r="IR94" t="s" s="154">
        <f>IF(IR21="","",IF(IR21="Tarifa 1","No aplica",$AI$94))</f>
        <v>952</v>
      </c>
      <c r="IS94" t="s" s="154">
        <f>IF(IS21="","",IF(IS21="Tarifa 1","No aplica",$AI$94))</f>
        <v>952</v>
      </c>
      <c r="IT94" t="s" s="154">
        <f>IF(IT21="","",IF(IT21="Tarifa 1","No aplica",$AI$94))</f>
        <v>952</v>
      </c>
      <c r="IU94" t="s" s="186">
        <f>IF(IU21="","",IF(IU21="Tarifa 1","No aplica",$AI$94))</f>
        <v>952</v>
      </c>
    </row>
    <row r="95" s="141" customFormat="1" ht="15.2" customHeight="1">
      <c r="B95" t="s" s="153">
        <f>IF(INDEX(C95:AH95,1,'Tarifas Eléctricas'!$E$38)=0," ",INDEX(C95:AH95,1,'Tarifas Eléctricas'!$E$38))</f>
        <v>570</v>
      </c>
      <c r="C95" s="157"/>
      <c r="D95" s="157"/>
      <c r="E95" s="157"/>
      <c r="F95" s="157"/>
      <c r="G95" s="157"/>
      <c r="H95" s="157"/>
      <c r="I95" t="s" s="154">
        <v>1677</v>
      </c>
      <c r="J95" s="157"/>
      <c r="K95" s="157"/>
      <c r="L95" s="157"/>
      <c r="M95" s="157"/>
      <c r="N95" s="157"/>
      <c r="O95" s="157"/>
      <c r="P95" t="s" s="154">
        <v>1678</v>
      </c>
      <c r="Q95" t="s" s="154">
        <v>1679</v>
      </c>
      <c r="R95" t="s" s="154">
        <v>1680</v>
      </c>
      <c r="S95" s="157"/>
      <c r="T95" s="157"/>
      <c r="U95" s="157"/>
      <c r="V95" t="s" s="154">
        <v>1681</v>
      </c>
      <c r="W95" t="s" s="154">
        <v>1682</v>
      </c>
      <c r="X95" s="157"/>
      <c r="Y95" s="157"/>
      <c r="Z95" s="157"/>
      <c r="AA95" s="157"/>
      <c r="AB95" s="157"/>
      <c r="AC95" s="157"/>
      <c r="AD95" s="157"/>
      <c r="AE95" s="157"/>
      <c r="AF95" t="s" s="154">
        <v>1131</v>
      </c>
      <c r="AG95" t="s" s="154">
        <v>1683</v>
      </c>
      <c r="AH95" s="157"/>
      <c r="AI95" t="s" s="184">
        <v>1535</v>
      </c>
      <c r="AJ95" t="s" s="185">
        <f>AJ60</f>
        <v>1331</v>
      </c>
      <c r="AK95" t="s" s="154">
        <f>IF(AK22="","",IF(AK22="Tarifa 1","No aplica",$AI$95))</f>
        <v>952</v>
      </c>
      <c r="AL95" t="s" s="154">
        <f>IF(AL22="","",IF(AL22="Tarifa 1","No aplica",$AI$95))</f>
        <v>952</v>
      </c>
      <c r="AM95" t="s" s="154">
        <f>IF(AM22="","",IF(AM22="Tarifa 1","No aplica",$AI$95))</f>
        <v>952</v>
      </c>
      <c r="AN95" t="s" s="154">
        <f>IF(AN22="","",IF(AN22="Tarifa 1","No aplica",$AI$95))</f>
        <v>952</v>
      </c>
      <c r="AO95" t="s" s="154">
        <f>IF(AO22="","",IF(AO22="Tarifa 1","No aplica",$AI$95))</f>
        <v>1535</v>
      </c>
      <c r="AP95" t="s" s="154">
        <f>IF(AP22="","",IF(AP22="Tarifa 1","No aplica",$AI$95))</f>
        <v>952</v>
      </c>
      <c r="AQ95" t="s" s="154">
        <f>IF(AQ22="","",IF(AQ22="Tarifa 1","No aplica",$AI$95))</f>
        <v>952</v>
      </c>
      <c r="AR95" t="s" s="154">
        <f>IF(AR22="","",IF(AR22="Tarifa 1","No aplica",$AI$95))</f>
        <v>952</v>
      </c>
      <c r="AS95" t="s" s="154">
        <f>IF(AS22="","",IF(AS22="Tarifa 1","No aplica",$AI$95))</f>
        <v>952</v>
      </c>
      <c r="AT95" t="s" s="154">
        <f>IF(AT22="","",IF(AT22="Tarifa 1","No aplica",$AI$95))</f>
        <v>952</v>
      </c>
      <c r="AU95" t="s" s="154">
        <f>IF(AU22="","",IF(AU22="Tarifa 1","No aplica",$AI$95))</f>
        <v>952</v>
      </c>
      <c r="AV95" t="s" s="154">
        <f>IF(AV22="","",IF(AV22="Tarifa 1","No aplica",$AI$95))</f>
        <v>952</v>
      </c>
      <c r="AW95" t="s" s="154">
        <f>IF(AW22="","",IF(AW22="Tarifa 1","No aplica",$AI$95))</f>
        <v>952</v>
      </c>
      <c r="AX95" t="s" s="154">
        <f>IF(AX22="","",IF(AX22="Tarifa 1","No aplica",$AI$95))</f>
        <v>952</v>
      </c>
      <c r="AY95" t="s" s="154">
        <f>IF(AY22="","",IF(AY22="Tarifa 1","No aplica",$AI$95))</f>
        <v>952</v>
      </c>
      <c r="AZ95" t="s" s="154">
        <f>IF(AZ22="","",IF(AZ22="Tarifa 1","No aplica",$AI$95))</f>
        <v>952</v>
      </c>
      <c r="BA95" t="s" s="154">
        <f>IF(BA22="","",IF(BA22="Tarifa 1","No aplica",$AI$95))</f>
        <v>952</v>
      </c>
      <c r="BB95" t="s" s="154">
        <f>IF(BB22="","",IF(BB22="Tarifa 1","No aplica",$AI$95))</f>
        <v>952</v>
      </c>
      <c r="BC95" t="s" s="154">
        <f>IF(BC22="","",IF(BC22="Tarifa 1","No aplica",$AI$95))</f>
        <v>952</v>
      </c>
      <c r="BD95" t="s" s="154">
        <f>IF(BD22="","",IF(BD22="Tarifa 1","No aplica",$AI$95))</f>
        <v>952</v>
      </c>
      <c r="BE95" t="s" s="154">
        <f>IF(BE22="","",IF(BE22="Tarifa 1","No aplica",$AI$95))</f>
        <v>952</v>
      </c>
      <c r="BF95" t="s" s="154">
        <f>IF(BF22="","",IF(BF22="Tarifa 1","No aplica",$AI$95))</f>
        <v>952</v>
      </c>
      <c r="BG95" t="s" s="154">
        <f>IF(BG22="","",IF(BG22="Tarifa 1","No aplica",$AI$95))</f>
        <v>952</v>
      </c>
      <c r="BH95" t="s" s="154">
        <f>IF(BH22="","",IF(BH22="Tarifa 1","No aplica",$AI$95))</f>
        <v>952</v>
      </c>
      <c r="BI95" t="s" s="154">
        <f>IF(BI22="","",IF(BI22="Tarifa 1","No aplica",$AI$95))</f>
        <v>952</v>
      </c>
      <c r="BJ95" t="s" s="154">
        <f>IF(BJ22="","",IF(BJ22="Tarifa 1","No aplica",$AI$95))</f>
        <v>952</v>
      </c>
      <c r="BK95" t="s" s="154">
        <f>IF(BK22="","",IF(BK22="Tarifa 1","No aplica",$AI$95))</f>
        <v>952</v>
      </c>
      <c r="BL95" t="s" s="154">
        <f>IF(BL22="","",IF(BL22="Tarifa 1","No aplica",$AI$95))</f>
        <v>952</v>
      </c>
      <c r="BM95" t="s" s="154">
        <f>IF(BM22="","",IF(BM22="Tarifa 1","No aplica",$AI$95))</f>
        <v>952</v>
      </c>
      <c r="BN95" t="s" s="154">
        <f>IF(BN22="","",IF(BN22="Tarifa 1","No aplica",$AI$95))</f>
        <v>952</v>
      </c>
      <c r="BO95" t="s" s="154">
        <f>IF(BO22="","",IF(BO22="Tarifa 1","No aplica",$AI$95))</f>
        <v>952</v>
      </c>
      <c r="BP95" t="s" s="154">
        <f>IF(BP22="","",IF(BP22="Tarifa 1","No aplica",$AI$95))</f>
        <v>952</v>
      </c>
      <c r="BQ95" t="s" s="154">
        <f>IF(BQ22="","",IF(BQ22="Tarifa 1","No aplica",$AI$95))</f>
        <v>1535</v>
      </c>
      <c r="BR95" t="s" s="154">
        <f>IF(BR22="","",IF(BR22="Tarifa 1","No aplica",$AI$95))</f>
        <v>952</v>
      </c>
      <c r="BS95" t="s" s="154">
        <f>IF(BS22="","",IF(BS22="Tarifa 1","No aplica",$AI$95))</f>
        <v>952</v>
      </c>
      <c r="BT95" t="s" s="154">
        <f>IF(BT22="","",IF(BT22="Tarifa 1","No aplica",$AI$95))</f>
        <v>952</v>
      </c>
      <c r="BU95" t="s" s="154">
        <f>IF(BU22="","",IF(BU22="Tarifa 1","No aplica",$AI$95))</f>
        <v>952</v>
      </c>
      <c r="BV95" t="s" s="154">
        <f>IF(BV22="","",IF(BV22="Tarifa 1","No aplica",$AI$95))</f>
        <v>952</v>
      </c>
      <c r="BW95" t="s" s="154">
        <f>IF(BW22="","",IF(BW22="Tarifa 1","No aplica",$AI$95))</f>
        <v>952</v>
      </c>
      <c r="BX95" t="s" s="154">
        <f>IF(BX22="","",IF(BX22="Tarifa 1","No aplica",$AI$95))</f>
        <v>952</v>
      </c>
      <c r="BY95" t="s" s="154">
        <f>IF(BY22="","",IF(BY22="Tarifa 1","No aplica",$AI$95))</f>
        <v>952</v>
      </c>
      <c r="BZ95" t="s" s="154">
        <f>IF(BZ22="","",IF(BZ22="Tarifa 1","No aplica",$AI$95))</f>
        <v>952</v>
      </c>
      <c r="CA95" t="s" s="154">
        <f>IF(CA22="","",IF(CA22="Tarifa 1","No aplica",$AI$95))</f>
        <v>952</v>
      </c>
      <c r="CB95" t="s" s="154">
        <f>IF(CB22="","",IF(CB22="Tarifa 1","No aplica",$AI$95))</f>
        <v>952</v>
      </c>
      <c r="CC95" t="s" s="154">
        <f>IF(CC22="","",IF(CC22="Tarifa 1","No aplica",$AI$95))</f>
        <v>952</v>
      </c>
      <c r="CD95" t="s" s="154">
        <f>IF(CD22="","",IF(CD22="Tarifa 1","No aplica",$AI$95))</f>
        <v>952</v>
      </c>
      <c r="CE95" t="s" s="154">
        <f>IF(CE22="","",IF(CE22="Tarifa 1","No aplica",$AI$95))</f>
        <v>952</v>
      </c>
      <c r="CF95" t="s" s="154">
        <f>IF(CF22="","",IF(CF22="Tarifa 1","No aplica",$AI$95))</f>
        <v>952</v>
      </c>
      <c r="CG95" t="s" s="154">
        <f>IF(CG22="","",IF(CG22="Tarifa 1","No aplica",$AI$95))</f>
        <v>952</v>
      </c>
      <c r="CH95" t="s" s="154">
        <f>IF(CH22="","",IF(CH22="Tarifa 1","No aplica",$AI$95))</f>
        <v>952</v>
      </c>
      <c r="CI95" t="s" s="154">
        <f>IF(CI22="","",IF(CI22="Tarifa 1","No aplica",$AI$95))</f>
        <v>952</v>
      </c>
      <c r="CJ95" t="s" s="154">
        <f>IF(CJ22="","",IF(CJ22="Tarifa 1","No aplica",$AI$95))</f>
        <v>952</v>
      </c>
      <c r="CK95" t="s" s="154">
        <f>IF(CK22="","",IF(CK22="Tarifa 1","No aplica",$AI$95))</f>
        <v>952</v>
      </c>
      <c r="CL95" t="s" s="154">
        <f>IF(CL22="","",IF(CL22="Tarifa 1","No aplica",$AI$95))</f>
        <v>952</v>
      </c>
      <c r="CM95" t="s" s="154">
        <f>IF(CM22="","",IF(CM22="Tarifa 1","No aplica",$AI$95))</f>
        <v>952</v>
      </c>
      <c r="CN95" t="s" s="154">
        <f>IF(CN22="","",IF(CN22="Tarifa 1","No aplica",$AI$95))</f>
        <v>952</v>
      </c>
      <c r="CO95" t="s" s="154">
        <f>IF(CO22="","",IF(CO22="Tarifa 1","No aplica",$AI$95))</f>
        <v>952</v>
      </c>
      <c r="CP95" t="s" s="154">
        <f>IF(CP22="","",IF(CP22="Tarifa 1","No aplica",$AI$95))</f>
        <v>952</v>
      </c>
      <c r="CQ95" t="s" s="154">
        <f>IF(CQ22="","",IF(CQ22="Tarifa 1","No aplica",$AI$95))</f>
        <v>952</v>
      </c>
      <c r="CR95" t="s" s="154">
        <f>IF(CR22="","",IF(CR22="Tarifa 1","No aplica",$AI$95))</f>
        <v>952</v>
      </c>
      <c r="CS95" t="s" s="154">
        <f>IF(CS22="","",IF(CS22="Tarifa 1","No aplica",$AI$95))</f>
        <v>952</v>
      </c>
      <c r="CT95" t="s" s="154">
        <f>IF(CT22="","",IF(CT22="Tarifa 1","No aplica",$AI$95))</f>
        <v>952</v>
      </c>
      <c r="CU95" t="s" s="154">
        <f>IF(CU22="","",IF(CU22="Tarifa 1","No aplica",$AI$95))</f>
        <v>952</v>
      </c>
      <c r="CV95" t="s" s="154">
        <f>IF(CV22="","",IF(CV22="Tarifa 1","No aplica",$AI$95))</f>
        <v>952</v>
      </c>
      <c r="CW95" t="s" s="154">
        <f>IF(CW22="","",IF(CW22="Tarifa 1","No aplica",$AI$95))</f>
        <v>952</v>
      </c>
      <c r="CX95" t="s" s="154">
        <f>IF(CX22="","",IF(CX22="Tarifa 1","No aplica",$AI$95))</f>
        <v>952</v>
      </c>
      <c r="CY95" t="s" s="154">
        <f>IF(CY22="","",IF(CY22="Tarifa 1","No aplica",$AI$95))</f>
        <v>952</v>
      </c>
      <c r="CZ95" t="s" s="154">
        <f>IF(CZ22="","",IF(CZ22="Tarifa 1","No aplica",$AI$95))</f>
        <v>952</v>
      </c>
      <c r="DA95" t="s" s="154">
        <f>IF(DA22="","",IF(DA22="Tarifa 1","No aplica",$AI$95))</f>
        <v>952</v>
      </c>
      <c r="DB95" t="s" s="154">
        <f>IF(DB22="","",IF(DB22="Tarifa 1","No aplica",$AI$95))</f>
        <v>952</v>
      </c>
      <c r="DC95" t="s" s="154">
        <f>IF(DC22="","",IF(DC22="Tarifa 1","No aplica",$AI$95))</f>
        <v>952</v>
      </c>
      <c r="DD95" t="s" s="154">
        <f>IF(DD22="","",IF(DD22="Tarifa 1","No aplica",$AI$95))</f>
        <v>952</v>
      </c>
      <c r="DE95" t="s" s="154">
        <f>IF(DE22="","",IF(DE22="Tarifa 1","No aplica",$AI$95))</f>
        <v>952</v>
      </c>
      <c r="DF95" t="s" s="154">
        <f>IF(DF22="","",IF(DF22="Tarifa 1","No aplica",$AI$95))</f>
        <v>952</v>
      </c>
      <c r="DG95" t="s" s="154">
        <f>IF(DG22="","",IF(DG22="Tarifa 1","No aplica",$AI$95))</f>
        <v>952</v>
      </c>
      <c r="DH95" t="s" s="154">
        <f>IF(DH22="","",IF(DH22="Tarifa 1","No aplica",$AI$95))</f>
        <v>952</v>
      </c>
      <c r="DI95" t="s" s="154">
        <f>IF(DI22="","",IF(DI22="Tarifa 1","No aplica",$AI$95))</f>
        <v>952</v>
      </c>
      <c r="DJ95" t="s" s="154">
        <f>IF(DJ22="","",IF(DJ22="Tarifa 1","No aplica",$AI$95))</f>
        <v>952</v>
      </c>
      <c r="DK95" t="s" s="154">
        <f>IF(DK22="","",IF(DK22="Tarifa 1","No aplica",$AI$95))</f>
        <v>952</v>
      </c>
      <c r="DL95" t="s" s="154">
        <f>IF(DL22="","",IF(DL22="Tarifa 1","No aplica",$AI$95))</f>
        <v>952</v>
      </c>
      <c r="DM95" t="s" s="154">
        <f>IF(DM22="","",IF(DM22="Tarifa 1","No aplica",$AI$95))</f>
        <v>952</v>
      </c>
      <c r="DN95" t="s" s="154">
        <f>IF(DN22="","",IF(DN22="Tarifa 1","No aplica",$AI$95))</f>
        <v>952</v>
      </c>
      <c r="DO95" t="s" s="154">
        <f>IF(DO22="","",IF(DO22="Tarifa 1","No aplica",$AI$95))</f>
        <v>952</v>
      </c>
      <c r="DP95" t="s" s="154">
        <f>IF(DP22="","",IF(DP22="Tarifa 1","No aplica",$AI$95))</f>
        <v>952</v>
      </c>
      <c r="DQ95" t="s" s="154">
        <f>IF(DQ22="","",IF(DQ22="Tarifa 1","No aplica",$AI$95))</f>
        <v>952</v>
      </c>
      <c r="DR95" t="s" s="154">
        <f>IF(DR22="","",IF(DR22="Tarifa 1","No aplica",$AI$95))</f>
        <v>952</v>
      </c>
      <c r="DS95" t="s" s="154">
        <f>IF(DS22="","",IF(DS22="Tarifa 1","No aplica",$AI$95))</f>
        <v>952</v>
      </c>
      <c r="DT95" t="s" s="154">
        <f>IF(DT22="","",IF(DT22="Tarifa 1","No aplica",$AI$95))</f>
        <v>952</v>
      </c>
      <c r="DU95" t="s" s="154">
        <f>IF(DU22="","",IF(DU22="Tarifa 1","No aplica",$AI$95))</f>
        <v>952</v>
      </c>
      <c r="DV95" t="s" s="154">
        <f>IF(DV22="","",IF(DV22="Tarifa 1","No aplica",$AI$95))</f>
        <v>952</v>
      </c>
      <c r="DW95" t="s" s="154">
        <f>IF(DW22="","",IF(DW22="Tarifa 1","No aplica",$AI$95))</f>
        <v>952</v>
      </c>
      <c r="DX95" t="s" s="154">
        <f>IF(DX22="","",IF(DX22="Tarifa 1","No aplica",$AI$95))</f>
        <v>952</v>
      </c>
      <c r="DY95" t="s" s="154">
        <f>IF(DY22="","",IF(DY22="Tarifa 1","No aplica",$AI$95))</f>
        <v>952</v>
      </c>
      <c r="DZ95" t="s" s="154">
        <f>IF(DZ22="","",IF(DZ22="Tarifa 1","No aplica",$AI$95))</f>
        <v>952</v>
      </c>
      <c r="EA95" t="s" s="154">
        <f>IF(EA22="","",IF(EA22="Tarifa 1","No aplica",$AI$95))</f>
        <v>952</v>
      </c>
      <c r="EB95" t="s" s="154">
        <f>IF(EB22="","",IF(EB22="Tarifa 1","No aplica",$AI$95))</f>
        <v>952</v>
      </c>
      <c r="EC95" t="s" s="154">
        <f>IF(EC22="","",IF(EC22="Tarifa 1","No aplica",$AI$95))</f>
        <v>952</v>
      </c>
      <c r="ED95" t="s" s="154">
        <f>IF(ED22="","",IF(ED22="Tarifa 1","No aplica",$AI$95))</f>
        <v>952</v>
      </c>
      <c r="EE95" t="s" s="154">
        <f>IF(EE22="","",IF(EE22="Tarifa 1","No aplica",$AI$95))</f>
        <v>952</v>
      </c>
      <c r="EF95" t="s" s="154">
        <f>IF(EF22="","",IF(EF22="Tarifa 1","No aplica",$AI$95))</f>
        <v>952</v>
      </c>
      <c r="EG95" t="s" s="154">
        <f>IF(EG22="","",IF(EG22="Tarifa 1","No aplica",$AI$95))</f>
        <v>952</v>
      </c>
      <c r="EH95" t="s" s="154">
        <f>IF(EH22="","",IF(EH22="Tarifa 1","No aplica",$AI$95))</f>
        <v>952</v>
      </c>
      <c r="EI95" t="s" s="154">
        <f>IF(EI22="","",IF(EI22="Tarifa 1","No aplica",$AI$95))</f>
        <v>952</v>
      </c>
      <c r="EJ95" t="s" s="154">
        <f>IF(EJ22="","",IF(EJ22="Tarifa 1","No aplica",$AI$95))</f>
        <v>952</v>
      </c>
      <c r="EK95" t="s" s="154">
        <f>IF(EK22="","",IF(EK22="Tarifa 1","No aplica",$AI$95))</f>
        <v>952</v>
      </c>
      <c r="EL95" t="s" s="154">
        <f>IF(EL22="","",IF(EL22="Tarifa 1","No aplica",$AI$95))</f>
        <v>952</v>
      </c>
      <c r="EM95" t="s" s="154">
        <f>IF(EM22="","",IF(EM22="Tarifa 1","No aplica",$AI$95))</f>
        <v>952</v>
      </c>
      <c r="EN95" t="s" s="154">
        <f>IF(EN22="","",IF(EN22="Tarifa 1","No aplica",$AI$95))</f>
        <v>952</v>
      </c>
      <c r="EO95" t="s" s="154">
        <f>IF(EO22="","",IF(EO22="Tarifa 1","No aplica",$AI$95))</f>
        <v>952</v>
      </c>
      <c r="EP95" t="s" s="154">
        <f>IF(EP22="","",IF(EP22="Tarifa 1","No aplica",$AI$95))</f>
        <v>952</v>
      </c>
      <c r="EQ95" t="s" s="154">
        <f>IF(EQ22="","",IF(EQ22="Tarifa 1","No aplica",$AI$95))</f>
        <v>952</v>
      </c>
      <c r="ER95" t="s" s="154">
        <f>IF(ER22="","",IF(ER22="Tarifa 1","No aplica",$AI$95))</f>
        <v>952</v>
      </c>
      <c r="ES95" t="s" s="154">
        <f>IF(ES22="","",IF(ES22="Tarifa 1","No aplica",$AI$95))</f>
        <v>952</v>
      </c>
      <c r="ET95" t="s" s="154">
        <f>IF(ET22="","",IF(ET22="Tarifa 1","No aplica",$AI$95))</f>
        <v>952</v>
      </c>
      <c r="EU95" t="s" s="154">
        <f>IF(EU22="","",IF(EU22="Tarifa 1","No aplica",$AI$95))</f>
        <v>952</v>
      </c>
      <c r="EV95" t="s" s="154">
        <f>IF(EV22="","",IF(EV22="Tarifa 1","No aplica",$AI$95))</f>
        <v>952</v>
      </c>
      <c r="EW95" t="s" s="154">
        <f>IF(EW22="","",IF(EW22="Tarifa 1","No aplica",$AI$95))</f>
        <v>952</v>
      </c>
      <c r="EX95" t="s" s="154">
        <f>IF(EX22="","",IF(EX22="Tarifa 1","No aplica",$AI$95))</f>
        <v>952</v>
      </c>
      <c r="EY95" t="s" s="154">
        <f>IF(EY22="","",IF(EY22="Tarifa 1","No aplica",$AI$95))</f>
        <v>952</v>
      </c>
      <c r="EZ95" t="s" s="154">
        <f>IF(EZ22="","",IF(EZ22="Tarifa 1","No aplica",$AI$95))</f>
        <v>952</v>
      </c>
      <c r="FA95" t="s" s="154">
        <f>IF(FA22="","",IF(FA22="Tarifa 1","No aplica",$AI$95))</f>
        <v>952</v>
      </c>
      <c r="FB95" t="s" s="154">
        <f>IF(FB22="","",IF(FB22="Tarifa 1","No aplica",$AI$95))</f>
        <v>952</v>
      </c>
      <c r="FC95" t="s" s="154">
        <f>IF(FC22="","",IF(FC22="Tarifa 1","No aplica",$AI$95))</f>
        <v>952</v>
      </c>
      <c r="FD95" t="s" s="154">
        <f>IF(FD22="","",IF(FD22="Tarifa 1","No aplica",$AI$95))</f>
        <v>952</v>
      </c>
      <c r="FE95" t="s" s="154">
        <f>IF(FE22="","",IF(FE22="Tarifa 1","No aplica",$AI$95))</f>
        <v>952</v>
      </c>
      <c r="FF95" t="s" s="154">
        <f>IF(FF22="","",IF(FF22="Tarifa 1","No aplica",$AI$95))</f>
        <v>952</v>
      </c>
      <c r="FG95" t="s" s="154">
        <f>IF(FG22="","",IF(FG22="Tarifa 1","No aplica",$AI$95))</f>
        <v>952</v>
      </c>
      <c r="FH95" t="s" s="154">
        <f>IF(FH22="","",IF(FH22="Tarifa 1","No aplica",$AI$95))</f>
        <v>952</v>
      </c>
      <c r="FI95" t="s" s="154">
        <f>IF(FI22="","",IF(FI22="Tarifa 1","No aplica",$AI$95))</f>
        <v>952</v>
      </c>
      <c r="FJ95" t="s" s="154">
        <f>IF(FJ22="","",IF(FJ22="Tarifa 1","No aplica",$AI$95))</f>
        <v>952</v>
      </c>
      <c r="FK95" t="s" s="154">
        <f>IF(FK22="","",IF(FK22="Tarifa 1","No aplica",$AI$95))</f>
        <v>952</v>
      </c>
      <c r="FL95" t="s" s="154">
        <f>IF(FL22="","",IF(FL22="Tarifa 1","No aplica",$AI$95))</f>
        <v>952</v>
      </c>
      <c r="FM95" t="s" s="154">
        <f>IF(FM22="","",IF(FM22="Tarifa 1","No aplica",$AI$95))</f>
        <v>952</v>
      </c>
      <c r="FN95" t="s" s="154">
        <f>IF(FN22="","",IF(FN22="Tarifa 1","No aplica",$AI$95))</f>
        <v>952</v>
      </c>
      <c r="FO95" t="s" s="154">
        <f>IF(FO22="","",IF(FO22="Tarifa 1","No aplica",$AI$95))</f>
        <v>952</v>
      </c>
      <c r="FP95" t="s" s="154">
        <f>IF(FP22="","",IF(FP22="Tarifa 1","No aplica",$AI$95))</f>
        <v>952</v>
      </c>
      <c r="FQ95" t="s" s="154">
        <f>IF(FQ22="","",IF(FQ22="Tarifa 1","No aplica",$AI$95))</f>
        <v>952</v>
      </c>
      <c r="FR95" t="s" s="154">
        <f>IF(FR22="","",IF(FR22="Tarifa 1","No aplica",$AI$95))</f>
        <v>952</v>
      </c>
      <c r="FS95" t="s" s="154">
        <f>IF(FS22="","",IF(FS22="Tarifa 1","No aplica",$AI$95))</f>
        <v>952</v>
      </c>
      <c r="FT95" t="s" s="154">
        <f>IF(FT22="","",IF(FT22="Tarifa 1","No aplica",$AI$95))</f>
        <v>952</v>
      </c>
      <c r="FU95" t="s" s="154">
        <f>IF(FU22="","",IF(FU22="Tarifa 1","No aplica",$AI$95))</f>
        <v>952</v>
      </c>
      <c r="FV95" t="s" s="154">
        <f>IF(FV22="","",IF(FV22="Tarifa 1","No aplica",$AI$95))</f>
        <v>952</v>
      </c>
      <c r="FW95" t="s" s="154">
        <f>IF(FW22="","",IF(FW22="Tarifa 1","No aplica",$AI$95))</f>
        <v>952</v>
      </c>
      <c r="FX95" t="s" s="154">
        <f>IF(FX22="","",IF(FX22="Tarifa 1","No aplica",$AI$95))</f>
        <v>952</v>
      </c>
      <c r="FY95" t="s" s="154">
        <f>IF(FY22="","",IF(FY22="Tarifa 1","No aplica",$AI$95))</f>
        <v>952</v>
      </c>
      <c r="FZ95" t="s" s="154">
        <f>IF(FZ22="","",IF(FZ22="Tarifa 1","No aplica",$AI$95))</f>
        <v>952</v>
      </c>
      <c r="GA95" t="s" s="154">
        <f>IF(GA22="","",IF(GA22="Tarifa 1","No aplica",$AI$95))</f>
        <v>952</v>
      </c>
      <c r="GB95" t="s" s="154">
        <f>IF(GB22="","",IF(GB22="Tarifa 1","No aplica",$AI$95))</f>
        <v>952</v>
      </c>
      <c r="GC95" t="s" s="154">
        <f>IF(GC22="","",IF(GC22="Tarifa 1","No aplica",$AI$95))</f>
        <v>952</v>
      </c>
      <c r="GD95" t="s" s="154">
        <f>IF(GD22="","",IF(GD22="Tarifa 1","No aplica",$AI$95))</f>
        <v>952</v>
      </c>
      <c r="GE95" t="s" s="154">
        <f>IF(GE22="","",IF(GE22="Tarifa 1","No aplica",$AI$95))</f>
        <v>952</v>
      </c>
      <c r="GF95" t="s" s="154">
        <f>IF(GF22="","",IF(GF22="Tarifa 1","No aplica",$AI$95))</f>
        <v>952</v>
      </c>
      <c r="GG95" t="s" s="154">
        <f>IF(GG22="","",IF(GG22="Tarifa 1","No aplica",$AI$95))</f>
        <v>952</v>
      </c>
      <c r="GH95" t="s" s="154">
        <f>IF(GH22="","",IF(GH22="Tarifa 1","No aplica",$AI$95))</f>
        <v>952</v>
      </c>
      <c r="GI95" t="s" s="154">
        <f>IF(GI22="","",IF(GI22="Tarifa 1","No aplica",$AI$95))</f>
        <v>952</v>
      </c>
      <c r="GJ95" t="s" s="154">
        <f>IF(GJ22="","",IF(GJ22="Tarifa 1","No aplica",$AI$95))</f>
        <v>952</v>
      </c>
      <c r="GK95" t="s" s="154">
        <f>IF(GK22="","",IF(GK22="Tarifa 1","No aplica",$AI$95))</f>
        <v>952</v>
      </c>
      <c r="GL95" t="s" s="154">
        <f>IF(GL22="","",IF(GL22="Tarifa 1","No aplica",$AI$95))</f>
        <v>952</v>
      </c>
      <c r="GM95" t="s" s="154">
        <f>IF(GM22="","",IF(GM22="Tarifa 1","No aplica",$AI$95))</f>
        <v>952</v>
      </c>
      <c r="GN95" t="s" s="154">
        <f>IF(GN22="","",IF(GN22="Tarifa 1","No aplica",$AI$95))</f>
        <v>952</v>
      </c>
      <c r="GO95" t="s" s="154">
        <f>IF(GO22="","",IF(GO22="Tarifa 1","No aplica",$AI$95))</f>
        <v>952</v>
      </c>
      <c r="GP95" t="s" s="154">
        <f>IF(GP22="","",IF(GP22="Tarifa 1","No aplica",$AI$95))</f>
        <v>952</v>
      </c>
      <c r="GQ95" t="s" s="154">
        <f>IF(GQ22="","",IF(GQ22="Tarifa 1","No aplica",$AI$95))</f>
        <v>952</v>
      </c>
      <c r="GR95" t="s" s="154">
        <f>IF(GR22="","",IF(GR22="Tarifa 1","No aplica",$AI$95))</f>
        <v>952</v>
      </c>
      <c r="GS95" t="s" s="154">
        <f>IF(GS22="","",IF(GS22="Tarifa 1","No aplica",$AI$95))</f>
        <v>1535</v>
      </c>
      <c r="GT95" t="s" s="154">
        <f>IF(GT22="","",IF(GT22="Tarifa 1","No aplica",$AI$95))</f>
        <v>952</v>
      </c>
      <c r="GU95" t="s" s="154">
        <f>IF(GU22="","",IF(GU22="Tarifa 1","No aplica",$AI$95))</f>
        <v>952</v>
      </c>
      <c r="GV95" t="s" s="154">
        <f>IF(GV22="","",IF(GV22="Tarifa 1","No aplica",$AI$95))</f>
        <v>952</v>
      </c>
      <c r="GW95" t="s" s="154">
        <f>IF(GW22="","",IF(GW22="Tarifa 1","No aplica",$AI$95))</f>
        <v>952</v>
      </c>
      <c r="GX95" t="s" s="154">
        <f>IF(GX22="","",IF(GX22="Tarifa 1","No aplica",$AI$95))</f>
        <v>952</v>
      </c>
      <c r="GY95" t="s" s="154">
        <f>IF(GY22="","",IF(GY22="Tarifa 1","No aplica",$AI$95))</f>
        <v>952</v>
      </c>
      <c r="GZ95" t="s" s="154">
        <f>IF(GZ22="","",IF(GZ22="Tarifa 1","No aplica",$AI$95))</f>
        <v>952</v>
      </c>
      <c r="HA95" t="s" s="154">
        <f>IF(HA22="","",IF(HA22="Tarifa 1","No aplica",$AI$95))</f>
        <v>952</v>
      </c>
      <c r="HB95" t="s" s="154">
        <f>IF(HB22="","",IF(HB22="Tarifa 1","No aplica",$AI$95))</f>
        <v>952</v>
      </c>
      <c r="HC95" t="s" s="154">
        <f>IF(HC22="","",IF(HC22="Tarifa 1","No aplica",$AI$95))</f>
        <v>952</v>
      </c>
      <c r="HD95" t="s" s="154">
        <f>IF(HD22="","",IF(HD22="Tarifa 1","No aplica",$AI$95))</f>
        <v>952</v>
      </c>
      <c r="HE95" t="s" s="154">
        <f>IF(HE22="","",IF(HE22="Tarifa 1","No aplica",$AI$95))</f>
        <v>952</v>
      </c>
      <c r="HF95" t="s" s="154">
        <f>IF(HF22="","",IF(HF22="Tarifa 1","No aplica",$AI$95))</f>
        <v>952</v>
      </c>
      <c r="HG95" t="s" s="154">
        <f>IF(HG22="","",IF(HG22="Tarifa 1","No aplica",$AI$95))</f>
        <v>952</v>
      </c>
      <c r="HH95" t="s" s="154">
        <f>IF(HH22="","",IF(HH22="Tarifa 1","No aplica",$AI$95))</f>
        <v>952</v>
      </c>
      <c r="HI95" t="s" s="154">
        <f>IF(HI22="","",IF(HI22="Tarifa 1","No aplica",$AI$95))</f>
        <v>952</v>
      </c>
      <c r="HJ95" t="s" s="154">
        <f>IF(HJ22="","",IF(HJ22="Tarifa 1","No aplica",$AI$95))</f>
        <v>952</v>
      </c>
      <c r="HK95" t="s" s="154">
        <f>IF(HK22="","",IF(HK22="Tarifa 1","No aplica",$AI$95))</f>
        <v>952</v>
      </c>
      <c r="HL95" t="s" s="154">
        <f>IF(HL22="","",IF(HL22="Tarifa 1","No aplica",$AI$95))</f>
        <v>952</v>
      </c>
      <c r="HM95" t="s" s="154">
        <f>IF(HM22="","",IF(HM22="Tarifa 1","No aplica",$AI$95))</f>
        <v>952</v>
      </c>
      <c r="HN95" t="s" s="154">
        <f>IF(HN22="","",IF(HN22="Tarifa 1","No aplica",$AI$95))</f>
        <v>952</v>
      </c>
      <c r="HO95" t="s" s="154">
        <f>IF(HO22="","",IF(HO22="Tarifa 1","No aplica",$AI$95))</f>
        <v>952</v>
      </c>
      <c r="HP95" t="s" s="154">
        <f>IF(HP22="","",IF(HP22="Tarifa 1","No aplica",$AI$95))</f>
        <v>952</v>
      </c>
      <c r="HQ95" t="s" s="154">
        <f>IF(HQ22="","",IF(HQ22="Tarifa 1","No aplica",$AI$95))</f>
        <v>952</v>
      </c>
      <c r="HR95" t="s" s="154">
        <f>IF(HR22="","",IF(HR22="Tarifa 1","No aplica",$AI$95))</f>
        <v>952</v>
      </c>
      <c r="HS95" t="s" s="154">
        <f>IF(HS22="","",IF(HS22="Tarifa 1","No aplica",$AI$95))</f>
        <v>952</v>
      </c>
      <c r="HT95" t="s" s="154">
        <f>IF(HT22="","",IF(HT22="Tarifa 1","No aplica",$AI$95))</f>
        <v>952</v>
      </c>
      <c r="HU95" t="s" s="154">
        <f>IF(HU22="","",IF(HU22="Tarifa 1","No aplica",$AI$95))</f>
        <v>952</v>
      </c>
      <c r="HV95" t="s" s="154">
        <f>IF(HV22="","",IF(HV22="Tarifa 1","No aplica",$AI$95))</f>
        <v>952</v>
      </c>
      <c r="HW95" t="s" s="154">
        <f>IF(HW22="","",IF(HW22="Tarifa 1","No aplica",$AI$95))</f>
        <v>952</v>
      </c>
      <c r="HX95" t="s" s="154">
        <f>IF(HX22="","",IF(HX22="Tarifa 1","No aplica",$AI$95))</f>
        <v>952</v>
      </c>
      <c r="HY95" t="s" s="154">
        <f>IF(HY22="","",IF(HY22="Tarifa 1","No aplica",$AI$95))</f>
        <v>952</v>
      </c>
      <c r="HZ95" t="s" s="154">
        <f>IF(HZ22="","",IF(HZ22="Tarifa 1","No aplica",$AI$95))</f>
        <v>952</v>
      </c>
      <c r="IA95" t="s" s="154">
        <f>IF(IA22="","",IF(IA22="Tarifa 1","No aplica",$AI$95))</f>
        <v>952</v>
      </c>
      <c r="IB95" t="s" s="154">
        <f>IF(IB22="","",IF(IB22="Tarifa 1","No aplica",$AI$95))</f>
        <v>952</v>
      </c>
      <c r="IC95" t="s" s="154">
        <f>IF(IC22="","",IF(IC22="Tarifa 1","No aplica",$AI$95))</f>
        <v>952</v>
      </c>
      <c r="ID95" t="s" s="154">
        <f>IF(ID22="","",IF(ID22="Tarifa 1","No aplica",$AI$95))</f>
        <v>952</v>
      </c>
      <c r="IE95" t="s" s="154">
        <f>IF(IE22="","",IF(IE22="Tarifa 1","No aplica",$AI$95))</f>
        <v>952</v>
      </c>
      <c r="IF95" t="s" s="154">
        <f>IF(IF22="","",IF(IF22="Tarifa 1","No aplica",$AI$95))</f>
        <v>952</v>
      </c>
      <c r="IG95" t="s" s="154">
        <f>IF(IG22="","",IF(IG22="Tarifa 1","No aplica",$AI$95))</f>
        <v>952</v>
      </c>
      <c r="IH95" t="s" s="154">
        <f>IF(IH22="","",IF(IH22="Tarifa 1","No aplica",$AI$95))</f>
        <v>952</v>
      </c>
      <c r="II95" t="s" s="154">
        <f>IF(II22="","",IF(II22="Tarifa 1","No aplica",$AI$95))</f>
        <v>952</v>
      </c>
      <c r="IJ95" t="s" s="154">
        <f>IF(IJ22="","",IF(IJ22="Tarifa 1","No aplica",$AI$95))</f>
        <v>952</v>
      </c>
      <c r="IK95" t="s" s="154">
        <f>IF(IK22="","",IF(IK22="Tarifa 1","No aplica",$AI$95))</f>
        <v>952</v>
      </c>
      <c r="IL95" t="s" s="154">
        <f>IF(IL22="","",IF(IL22="Tarifa 1","No aplica",$AI$95))</f>
        <v>952</v>
      </c>
      <c r="IM95" t="s" s="154">
        <f>IF(IM22="","",IF(IM22="Tarifa 1","No aplica",$AI$95))</f>
        <v>952</v>
      </c>
      <c r="IN95" t="s" s="154">
        <f>IF(IN22="","",IF(IN22="Tarifa 1","No aplica",$AI$95))</f>
        <v>952</v>
      </c>
      <c r="IO95" t="s" s="154">
        <f>IF(IO22="","",IF(IO22="Tarifa 1","No aplica",$AI$95))</f>
        <v>952</v>
      </c>
      <c r="IP95" t="s" s="154">
        <f>IF(IP22="","",IF(IP22="Tarifa 1","No aplica",$AI$95))</f>
        <v>952</v>
      </c>
      <c r="IQ95" t="s" s="154">
        <f>IF(IQ22="","",IF(IQ22="Tarifa 1","No aplica",$AI$95))</f>
        <v>952</v>
      </c>
      <c r="IR95" t="s" s="154">
        <f>IF(IR22="","",IF(IR22="Tarifa 1","No aplica",$AI$95))</f>
        <v>952</v>
      </c>
      <c r="IS95" t="s" s="154">
        <f>IF(IS22="","",IF(IS22="Tarifa 1","No aplica",$AI$95))</f>
        <v>952</v>
      </c>
      <c r="IT95" t="s" s="154">
        <f>IF(IT22="","",IF(IT22="Tarifa 1","No aplica",$AI$95))</f>
      </c>
      <c r="IU95" t="s" s="186">
        <f>IF(IU22="","",IF(IU22="Tarifa 1","No aplica",$AI$95))</f>
      </c>
    </row>
    <row r="96" s="141" customFormat="1" ht="15.2" customHeight="1">
      <c r="B96" t="s" s="153">
        <f>IF(INDEX(C96:AH96,1,'Tarifas Eléctricas'!$E$38)=0," ",INDEX(C96:AH96,1,'Tarifas Eléctricas'!$E$38))</f>
        <v>570</v>
      </c>
      <c r="C96" s="157"/>
      <c r="D96" s="157"/>
      <c r="E96" s="157"/>
      <c r="F96" s="157"/>
      <c r="G96" s="157"/>
      <c r="H96" s="157"/>
      <c r="I96" t="s" s="154">
        <v>1684</v>
      </c>
      <c r="J96" s="157"/>
      <c r="K96" s="157"/>
      <c r="L96" s="157"/>
      <c r="M96" s="157"/>
      <c r="N96" s="157"/>
      <c r="O96" s="157"/>
      <c r="P96" t="s" s="154">
        <v>1685</v>
      </c>
      <c r="Q96" t="s" s="154">
        <v>1686</v>
      </c>
      <c r="R96" t="s" s="154">
        <v>1687</v>
      </c>
      <c r="S96" s="157"/>
      <c r="T96" s="157"/>
      <c r="U96" s="157"/>
      <c r="V96" t="s" s="154">
        <v>1688</v>
      </c>
      <c r="W96" t="s" s="154">
        <v>1689</v>
      </c>
      <c r="X96" s="157"/>
      <c r="Y96" s="157"/>
      <c r="Z96" s="157"/>
      <c r="AA96" s="157"/>
      <c r="AB96" s="157"/>
      <c r="AC96" s="157"/>
      <c r="AD96" s="157"/>
      <c r="AE96" s="157"/>
      <c r="AF96" t="s" s="154">
        <v>1690</v>
      </c>
      <c r="AG96" t="s" s="154">
        <v>1691</v>
      </c>
      <c r="AH96" s="157"/>
      <c r="AI96" t="s" s="184">
        <v>1535</v>
      </c>
      <c r="AJ96" t="s" s="185">
        <f>AJ61</f>
        <v>1344</v>
      </c>
      <c r="AK96" t="s" s="154">
        <f>IF(AK23="","",IF(AK23="Tarifa 1","No aplica",$AI$96))</f>
        <v>952</v>
      </c>
      <c r="AL96" t="s" s="154">
        <f>IF(AL23="","",IF(AL23="Tarifa 1","No aplica",$AI$96))</f>
        <v>952</v>
      </c>
      <c r="AM96" t="s" s="154">
        <f>IF(AM23="","",IF(AM23="Tarifa 1","No aplica",$AI$96))</f>
        <v>952</v>
      </c>
      <c r="AN96" t="s" s="154">
        <f>IF(AN23="","",IF(AN23="Tarifa 1","No aplica",$AI$96))</f>
        <v>952</v>
      </c>
      <c r="AO96" t="s" s="154">
        <f>IF(AO23="","",IF(AO23="Tarifa 1","No aplica",$AI$96))</f>
        <v>952</v>
      </c>
      <c r="AP96" t="s" s="154">
        <f>IF(AP23="","",IF(AP23="Tarifa 1","No aplica",$AI$96))</f>
        <v>952</v>
      </c>
      <c r="AQ96" t="s" s="154">
        <f>IF(AQ23="","",IF(AQ23="Tarifa 1","No aplica",$AI$96))</f>
        <v>952</v>
      </c>
      <c r="AR96" t="s" s="154">
        <f>IF(AR23="","",IF(AR23="Tarifa 1","No aplica",$AI$96))</f>
        <v>952</v>
      </c>
      <c r="AS96" t="s" s="154">
        <f>IF(AS23="","",IF(AS23="Tarifa 1","No aplica",$AI$96))</f>
        <v>1535</v>
      </c>
      <c r="AT96" t="s" s="154">
        <f>IF(AT23="","",IF(AT23="Tarifa 1","No aplica",$AI$96))</f>
        <v>1535</v>
      </c>
      <c r="AU96" t="s" s="154">
        <f>IF(AU23="","",IF(AU23="Tarifa 1","No aplica",$AI$96))</f>
        <v>952</v>
      </c>
      <c r="AV96" t="s" s="154">
        <f>IF(AV23="","",IF(AV23="Tarifa 1","No aplica",$AI$96))</f>
        <v>952</v>
      </c>
      <c r="AW96" t="s" s="154">
        <f>IF(AW23="","",IF(AW23="Tarifa 1","No aplica",$AI$96))</f>
        <v>952</v>
      </c>
      <c r="AX96" t="s" s="154">
        <f>IF(AX23="","",IF(AX23="Tarifa 1","No aplica",$AI$96))</f>
        <v>952</v>
      </c>
      <c r="AY96" t="s" s="154">
        <f>IF(AY23="","",IF(AY23="Tarifa 1","No aplica",$AI$96))</f>
        <v>952</v>
      </c>
      <c r="AZ96" t="s" s="154">
        <f>IF(AZ23="","",IF(AZ23="Tarifa 1","No aplica",$AI$96))</f>
        <v>952</v>
      </c>
      <c r="BA96" t="s" s="154">
        <f>IF(BA23="","",IF(BA23="Tarifa 1","No aplica",$AI$96))</f>
        <v>952</v>
      </c>
      <c r="BB96" t="s" s="154">
        <f>IF(BB23="","",IF(BB23="Tarifa 1","No aplica",$AI$96))</f>
        <v>952</v>
      </c>
      <c r="BC96" t="s" s="154">
        <f>IF(BC23="","",IF(BC23="Tarifa 1","No aplica",$AI$96))</f>
      </c>
      <c r="BD96" t="s" s="154">
        <f>IF(BD23="","",IF(BD23="Tarifa 1","No aplica",$AI$96))</f>
      </c>
      <c r="BE96" t="s" s="154">
        <f>IF(BE23="","",IF(BE23="Tarifa 1","No aplica",$AI$96))</f>
      </c>
      <c r="BF96" t="s" s="154">
        <f>IF(BF23="","",IF(BF23="Tarifa 1","No aplica",$AI$96))</f>
      </c>
      <c r="BG96" t="s" s="154">
        <f>IF(BG23="","",IF(BG23="Tarifa 1","No aplica",$AI$96))</f>
      </c>
      <c r="BH96" t="s" s="154">
        <f>IF(BH23="","",IF(BH23="Tarifa 1","No aplica",$AI$96))</f>
      </c>
      <c r="BI96" t="s" s="154">
        <f>IF(BI23="","",IF(BI23="Tarifa 1","No aplica",$AI$96))</f>
      </c>
      <c r="BJ96" t="s" s="154">
        <f>IF(BJ23="","",IF(BJ23="Tarifa 1","No aplica",$AI$96))</f>
      </c>
      <c r="BK96" t="s" s="154">
        <f>IF(BK23="","",IF(BK23="Tarifa 1","No aplica",$AI$96))</f>
      </c>
      <c r="BL96" t="s" s="154">
        <f>IF(BL23="","",IF(BL23="Tarifa 1","No aplica",$AI$96))</f>
      </c>
      <c r="BM96" t="s" s="154">
        <f>IF(BM23="","",IF(BM23="Tarifa 1","No aplica",$AI$96))</f>
      </c>
      <c r="BN96" t="s" s="154">
        <f>IF(BN23="","",IF(BN23="Tarifa 1","No aplica",$AI$96))</f>
      </c>
      <c r="BO96" t="s" s="154">
        <f>IF(BO23="","",IF(BO23="Tarifa 1","No aplica",$AI$96))</f>
      </c>
      <c r="BP96" t="s" s="154">
        <f>IF(BP23="","",IF(BP23="Tarifa 1","No aplica",$AI$96))</f>
      </c>
      <c r="BQ96" t="s" s="154">
        <f>IF(BQ23="","",IF(BQ23="Tarifa 1","No aplica",$AI$96))</f>
      </c>
      <c r="BR96" t="s" s="154">
        <f>IF(BR23="","",IF(BR23="Tarifa 1","No aplica",$AI$96))</f>
      </c>
      <c r="BS96" t="s" s="154">
        <f>IF(BS23="","",IF(BS23="Tarifa 1","No aplica",$AI$96))</f>
      </c>
      <c r="BT96" t="s" s="154">
        <f>IF(BT23="","",IF(BT23="Tarifa 1","No aplica",$AI$96))</f>
      </c>
      <c r="BU96" t="s" s="154">
        <f>IF(BU23="","",IF(BU23="Tarifa 1","No aplica",$AI$96))</f>
      </c>
      <c r="BV96" t="s" s="154">
        <f>IF(BV23="","",IF(BV23="Tarifa 1","No aplica",$AI$96))</f>
      </c>
      <c r="BW96" t="s" s="154">
        <f>IF(BW23="","",IF(BW23="Tarifa 1","No aplica",$AI$96))</f>
      </c>
      <c r="BX96" t="s" s="154">
        <f>IF(BX23="","",IF(BX23="Tarifa 1","No aplica",$AI$96))</f>
      </c>
      <c r="BY96" t="s" s="154">
        <f>IF(BY23="","",IF(BY23="Tarifa 1","No aplica",$AI$96))</f>
      </c>
      <c r="BZ96" t="s" s="154">
        <f>IF(BZ23="","",IF(BZ23="Tarifa 1","No aplica",$AI$96))</f>
      </c>
      <c r="CA96" t="s" s="154">
        <f>IF(CA23="","",IF(CA23="Tarifa 1","No aplica",$AI$96))</f>
      </c>
      <c r="CB96" t="s" s="154">
        <f>IF(CB23="","",IF(CB23="Tarifa 1","No aplica",$AI$96))</f>
      </c>
      <c r="CC96" t="s" s="154">
        <f>IF(CC23="","",IF(CC23="Tarifa 1","No aplica",$AI$96))</f>
      </c>
      <c r="CD96" t="s" s="154">
        <f>IF(CD23="","",IF(CD23="Tarifa 1","No aplica",$AI$96))</f>
      </c>
      <c r="CE96" t="s" s="154">
        <f>IF(CE23="","",IF(CE23="Tarifa 1","No aplica",$AI$96))</f>
      </c>
      <c r="CF96" t="s" s="154">
        <f>IF(CF23="","",IF(CF23="Tarifa 1","No aplica",$AI$96))</f>
      </c>
      <c r="CG96" t="s" s="154">
        <f>IF(CG23="","",IF(CG23="Tarifa 1","No aplica",$AI$96))</f>
      </c>
      <c r="CH96" t="s" s="154">
        <f>IF(CH23="","",IF(CH23="Tarifa 1","No aplica",$AI$96))</f>
      </c>
      <c r="CI96" t="s" s="154">
        <f>IF(CI23="","",IF(CI23="Tarifa 1","No aplica",$AI$96))</f>
      </c>
      <c r="CJ96" t="s" s="154">
        <f>IF(CJ23="","",IF(CJ23="Tarifa 1","No aplica",$AI$96))</f>
      </c>
      <c r="CK96" t="s" s="154">
        <f>IF(CK23="","",IF(CK23="Tarifa 1","No aplica",$AI$96))</f>
      </c>
      <c r="CL96" t="s" s="154">
        <f>IF(CL23="","",IF(CL23="Tarifa 1","No aplica",$AI$96))</f>
      </c>
      <c r="CM96" t="s" s="154">
        <f>IF(CM23="","",IF(CM23="Tarifa 1","No aplica",$AI$96))</f>
      </c>
      <c r="CN96" t="s" s="154">
        <f>IF(CN23="","",IF(CN23="Tarifa 1","No aplica",$AI$96))</f>
      </c>
      <c r="CO96" t="s" s="154">
        <f>IF(CO23="","",IF(CO23="Tarifa 1","No aplica",$AI$96))</f>
      </c>
      <c r="CP96" t="s" s="154">
        <f>IF(CP23="","",IF(CP23="Tarifa 1","No aplica",$AI$96))</f>
      </c>
      <c r="CQ96" t="s" s="154">
        <f>IF(CQ23="","",IF(CQ23="Tarifa 1","No aplica",$AI$96))</f>
      </c>
      <c r="CR96" t="s" s="154">
        <f>IF(CR23="","",IF(CR23="Tarifa 1","No aplica",$AI$96))</f>
      </c>
      <c r="CS96" t="s" s="154">
        <f>IF(CS23="","",IF(CS23="Tarifa 1","No aplica",$AI$96))</f>
      </c>
      <c r="CT96" t="s" s="154">
        <f>IF(CT23="","",IF(CT23="Tarifa 1","No aplica",$AI$96))</f>
      </c>
      <c r="CU96" t="s" s="154">
        <f>IF(CU23="","",IF(CU23="Tarifa 1","No aplica",$AI$96))</f>
      </c>
      <c r="CV96" t="s" s="154">
        <f>IF(CV23="","",IF(CV23="Tarifa 1","No aplica",$AI$96))</f>
      </c>
      <c r="CW96" t="s" s="154">
        <f>IF(CW23="","",IF(CW23="Tarifa 1","No aplica",$AI$96))</f>
      </c>
      <c r="CX96" t="s" s="154">
        <f>IF(CX23="","",IF(CX23="Tarifa 1","No aplica",$AI$96))</f>
      </c>
      <c r="CY96" t="s" s="154">
        <f>IF(CY23="","",IF(CY23="Tarifa 1","No aplica",$AI$96))</f>
      </c>
      <c r="CZ96" t="s" s="154">
        <f>IF(CZ23="","",IF(CZ23="Tarifa 1","No aplica",$AI$96))</f>
      </c>
      <c r="DA96" t="s" s="154">
        <f>IF(DA23="","",IF(DA23="Tarifa 1","No aplica",$AI$96))</f>
      </c>
      <c r="DB96" t="s" s="154">
        <f>IF(DB23="","",IF(DB23="Tarifa 1","No aplica",$AI$96))</f>
      </c>
      <c r="DC96" t="s" s="154">
        <f>IF(DC23="","",IF(DC23="Tarifa 1","No aplica",$AI$96))</f>
      </c>
      <c r="DD96" t="s" s="154">
        <f>IF(DD23="","",IF(DD23="Tarifa 1","No aplica",$AI$96))</f>
      </c>
      <c r="DE96" t="s" s="154">
        <f>IF(DE23="","",IF(DE23="Tarifa 1","No aplica",$AI$96))</f>
      </c>
      <c r="DF96" t="s" s="154">
        <f>IF(DF23="","",IF(DF23="Tarifa 1","No aplica",$AI$96))</f>
      </c>
      <c r="DG96" t="s" s="154">
        <f>IF(DG23="","",IF(DG23="Tarifa 1","No aplica",$AI$96))</f>
      </c>
      <c r="DH96" t="s" s="154">
        <f>IF(DH23="","",IF(DH23="Tarifa 1","No aplica",$AI$96))</f>
      </c>
      <c r="DI96" t="s" s="154">
        <f>IF(DI23="","",IF(DI23="Tarifa 1","No aplica",$AI$96))</f>
      </c>
      <c r="DJ96" t="s" s="154">
        <f>IF(DJ23="","",IF(DJ23="Tarifa 1","No aplica",$AI$96))</f>
      </c>
      <c r="DK96" t="s" s="154">
        <f>IF(DK23="","",IF(DK23="Tarifa 1","No aplica",$AI$96))</f>
      </c>
      <c r="DL96" t="s" s="154">
        <f>IF(DL23="","",IF(DL23="Tarifa 1","No aplica",$AI$96))</f>
      </c>
      <c r="DM96" t="s" s="154">
        <f>IF(DM23="","",IF(DM23="Tarifa 1","No aplica",$AI$96))</f>
      </c>
      <c r="DN96" t="s" s="154">
        <f>IF(DN23="","",IF(DN23="Tarifa 1","No aplica",$AI$96))</f>
      </c>
      <c r="DO96" t="s" s="154">
        <f>IF(DO23="","",IF(DO23="Tarifa 1","No aplica",$AI$96))</f>
      </c>
      <c r="DP96" t="s" s="154">
        <f>IF(DP23="","",IF(DP23="Tarifa 1","No aplica",$AI$96))</f>
      </c>
      <c r="DQ96" t="s" s="154">
        <f>IF(DQ23="","",IF(DQ23="Tarifa 1","No aplica",$AI$96))</f>
      </c>
      <c r="DR96" t="s" s="154">
        <f>IF(DR23="","",IF(DR23="Tarifa 1","No aplica",$AI$96))</f>
      </c>
      <c r="DS96" t="s" s="154">
        <f>IF(DS23="","",IF(DS23="Tarifa 1","No aplica",$AI$96))</f>
      </c>
      <c r="DT96" t="s" s="154">
        <f>IF(DT23="","",IF(DT23="Tarifa 1","No aplica",$AI$96))</f>
      </c>
      <c r="DU96" t="s" s="154">
        <f>IF(DU23="","",IF(DU23="Tarifa 1","No aplica",$AI$96))</f>
      </c>
      <c r="DV96" t="s" s="154">
        <f>IF(DV23="","",IF(DV23="Tarifa 1","No aplica",$AI$96))</f>
      </c>
      <c r="DW96" t="s" s="154">
        <f>IF(DW23="","",IF(DW23="Tarifa 1","No aplica",$AI$96))</f>
      </c>
      <c r="DX96" t="s" s="154">
        <f>IF(DX23="","",IF(DX23="Tarifa 1","No aplica",$AI$96))</f>
      </c>
      <c r="DY96" t="s" s="154">
        <f>IF(DY23="","",IF(DY23="Tarifa 1","No aplica",$AI$96))</f>
      </c>
      <c r="DZ96" t="s" s="154">
        <f>IF(DZ23="","",IF(DZ23="Tarifa 1","No aplica",$AI$96))</f>
      </c>
      <c r="EA96" t="s" s="154">
        <f>IF(EA23="","",IF(EA23="Tarifa 1","No aplica",$AI$96))</f>
      </c>
      <c r="EB96" t="s" s="154">
        <f>IF(EB23="","",IF(EB23="Tarifa 1","No aplica",$AI$96))</f>
      </c>
      <c r="EC96" t="s" s="154">
        <f>IF(EC23="","",IF(EC23="Tarifa 1","No aplica",$AI$96))</f>
      </c>
      <c r="ED96" t="s" s="154">
        <f>IF(ED23="","",IF(ED23="Tarifa 1","No aplica",$AI$96))</f>
      </c>
      <c r="EE96" t="s" s="154">
        <f>IF(EE23="","",IF(EE23="Tarifa 1","No aplica",$AI$96))</f>
      </c>
      <c r="EF96" t="s" s="154">
        <f>IF(EF23="","",IF(EF23="Tarifa 1","No aplica",$AI$96))</f>
      </c>
      <c r="EG96" t="s" s="154">
        <f>IF(EG23="","",IF(EG23="Tarifa 1","No aplica",$AI$96))</f>
      </c>
      <c r="EH96" t="s" s="154">
        <f>IF(EH23="","",IF(EH23="Tarifa 1","No aplica",$AI$96))</f>
      </c>
      <c r="EI96" t="s" s="154">
        <f>IF(EI23="","",IF(EI23="Tarifa 1","No aplica",$AI$96))</f>
      </c>
      <c r="EJ96" t="s" s="154">
        <f>IF(EJ23="","",IF(EJ23="Tarifa 1","No aplica",$AI$96))</f>
      </c>
      <c r="EK96" t="s" s="154">
        <f>IF(EK23="","",IF(EK23="Tarifa 1","No aplica",$AI$96))</f>
      </c>
      <c r="EL96" t="s" s="154">
        <f>IF(EL23="","",IF(EL23="Tarifa 1","No aplica",$AI$96))</f>
      </c>
      <c r="EM96" t="s" s="154">
        <f>IF(EM23="","",IF(EM23="Tarifa 1","No aplica",$AI$96))</f>
      </c>
      <c r="EN96" t="s" s="154">
        <f>IF(EN23="","",IF(EN23="Tarifa 1","No aplica",$AI$96))</f>
      </c>
      <c r="EO96" t="s" s="154">
        <f>IF(EO23="","",IF(EO23="Tarifa 1","No aplica",$AI$96))</f>
      </c>
      <c r="EP96" t="s" s="154">
        <f>IF(EP23="","",IF(EP23="Tarifa 1","No aplica",$AI$96))</f>
      </c>
      <c r="EQ96" t="s" s="154">
        <f>IF(EQ23="","",IF(EQ23="Tarifa 1","No aplica",$AI$96))</f>
      </c>
      <c r="ER96" t="s" s="154">
        <f>IF(ER23="","",IF(ER23="Tarifa 1","No aplica",$AI$96))</f>
      </c>
      <c r="ES96" t="s" s="154">
        <f>IF(ES23="","",IF(ES23="Tarifa 1","No aplica",$AI$96))</f>
      </c>
      <c r="ET96" t="s" s="154">
        <f>IF(ET23="","",IF(ET23="Tarifa 1","No aplica",$AI$96))</f>
      </c>
      <c r="EU96" t="s" s="154">
        <f>IF(EU23="","",IF(EU23="Tarifa 1","No aplica",$AI$96))</f>
      </c>
      <c r="EV96" t="s" s="154">
        <f>IF(EV23="","",IF(EV23="Tarifa 1","No aplica",$AI$96))</f>
      </c>
      <c r="EW96" t="s" s="154">
        <f>IF(EW23="","",IF(EW23="Tarifa 1","No aplica",$AI$96))</f>
      </c>
      <c r="EX96" t="s" s="154">
        <f>IF(EX23="","",IF(EX23="Tarifa 1","No aplica",$AI$96))</f>
      </c>
      <c r="EY96" t="s" s="154">
        <f>IF(EY23="","",IF(EY23="Tarifa 1","No aplica",$AI$96))</f>
      </c>
      <c r="EZ96" t="s" s="154">
        <f>IF(EZ23="","",IF(EZ23="Tarifa 1","No aplica",$AI$96))</f>
      </c>
      <c r="FA96" t="s" s="154">
        <f>IF(FA23="","",IF(FA23="Tarifa 1","No aplica",$AI$96))</f>
      </c>
      <c r="FB96" t="s" s="154">
        <f>IF(FB23="","",IF(FB23="Tarifa 1","No aplica",$AI$96))</f>
      </c>
      <c r="FC96" t="s" s="154">
        <f>IF(FC23="","",IF(FC23="Tarifa 1","No aplica",$AI$96))</f>
      </c>
      <c r="FD96" t="s" s="154">
        <f>IF(FD23="","",IF(FD23="Tarifa 1","No aplica",$AI$96))</f>
      </c>
      <c r="FE96" t="s" s="154">
        <f>IF(FE23="","",IF(FE23="Tarifa 1","No aplica",$AI$96))</f>
      </c>
      <c r="FF96" t="s" s="154">
        <f>IF(FF23="","",IF(FF23="Tarifa 1","No aplica",$AI$96))</f>
      </c>
      <c r="FG96" t="s" s="154">
        <f>IF(FG23="","",IF(FG23="Tarifa 1","No aplica",$AI$96))</f>
      </c>
      <c r="FH96" t="s" s="154">
        <f>IF(FH23="","",IF(FH23="Tarifa 1","No aplica",$AI$96))</f>
      </c>
      <c r="FI96" t="s" s="154">
        <f>IF(FI23="","",IF(FI23="Tarifa 1","No aplica",$AI$96))</f>
      </c>
      <c r="FJ96" t="s" s="154">
        <f>IF(FJ23="","",IF(FJ23="Tarifa 1","No aplica",$AI$96))</f>
      </c>
      <c r="FK96" t="s" s="154">
        <f>IF(FK23="","",IF(FK23="Tarifa 1","No aplica",$AI$96))</f>
      </c>
      <c r="FL96" t="s" s="154">
        <f>IF(FL23="","",IF(FL23="Tarifa 1","No aplica",$AI$96))</f>
      </c>
      <c r="FM96" t="s" s="154">
        <f>IF(FM23="","",IF(FM23="Tarifa 1","No aplica",$AI$96))</f>
      </c>
      <c r="FN96" t="s" s="154">
        <f>IF(FN23="","",IF(FN23="Tarifa 1","No aplica",$AI$96))</f>
      </c>
      <c r="FO96" t="s" s="154">
        <f>IF(FO23="","",IF(FO23="Tarifa 1","No aplica",$AI$96))</f>
      </c>
      <c r="FP96" t="s" s="154">
        <f>IF(FP23="","",IF(FP23="Tarifa 1","No aplica",$AI$96))</f>
      </c>
      <c r="FQ96" t="s" s="154">
        <f>IF(FQ23="","",IF(FQ23="Tarifa 1","No aplica",$AI$96))</f>
      </c>
      <c r="FR96" t="s" s="154">
        <f>IF(FR23="","",IF(FR23="Tarifa 1","No aplica",$AI$96))</f>
      </c>
      <c r="FS96" t="s" s="154">
        <f>IF(FS23="","",IF(FS23="Tarifa 1","No aplica",$AI$96))</f>
      </c>
      <c r="FT96" t="s" s="154">
        <f>IF(FT23="","",IF(FT23="Tarifa 1","No aplica",$AI$96))</f>
      </c>
      <c r="FU96" t="s" s="154">
        <f>IF(FU23="","",IF(FU23="Tarifa 1","No aplica",$AI$96))</f>
      </c>
      <c r="FV96" t="s" s="154">
        <f>IF(FV23="","",IF(FV23="Tarifa 1","No aplica",$AI$96))</f>
      </c>
      <c r="FW96" t="s" s="154">
        <f>IF(FW23="","",IF(FW23="Tarifa 1","No aplica",$AI$96))</f>
      </c>
      <c r="FX96" t="s" s="154">
        <f>IF(FX23="","",IF(FX23="Tarifa 1","No aplica",$AI$96))</f>
      </c>
      <c r="FY96" t="s" s="154">
        <f>IF(FY23="","",IF(FY23="Tarifa 1","No aplica",$AI$96))</f>
      </c>
      <c r="FZ96" t="s" s="154">
        <f>IF(FZ23="","",IF(FZ23="Tarifa 1","No aplica",$AI$96))</f>
      </c>
      <c r="GA96" t="s" s="154">
        <f>IF(GA23="","",IF(GA23="Tarifa 1","No aplica",$AI$96))</f>
      </c>
      <c r="GB96" t="s" s="154">
        <f>IF(GB23="","",IF(GB23="Tarifa 1","No aplica",$AI$96))</f>
      </c>
      <c r="GC96" t="s" s="154">
        <f>IF(GC23="","",IF(GC23="Tarifa 1","No aplica",$AI$96))</f>
      </c>
      <c r="GD96" t="s" s="154">
        <f>IF(GD23="","",IF(GD23="Tarifa 1","No aplica",$AI$96))</f>
      </c>
      <c r="GE96" t="s" s="154">
        <f>IF(GE23="","",IF(GE23="Tarifa 1","No aplica",$AI$96))</f>
      </c>
      <c r="GF96" t="s" s="154">
        <f>IF(GF23="","",IF(GF23="Tarifa 1","No aplica",$AI$96))</f>
      </c>
      <c r="GG96" t="s" s="154">
        <f>IF(GG23="","",IF(GG23="Tarifa 1","No aplica",$AI$96))</f>
      </c>
      <c r="GH96" t="s" s="154">
        <f>IF(GH23="","",IF(GH23="Tarifa 1","No aplica",$AI$96))</f>
      </c>
      <c r="GI96" t="s" s="154">
        <f>IF(GI23="","",IF(GI23="Tarifa 1","No aplica",$AI$96))</f>
      </c>
      <c r="GJ96" t="s" s="154">
        <f>IF(GJ23="","",IF(GJ23="Tarifa 1","No aplica",$AI$96))</f>
      </c>
      <c r="GK96" t="s" s="154">
        <f>IF(GK23="","",IF(GK23="Tarifa 1","No aplica",$AI$96))</f>
      </c>
      <c r="GL96" t="s" s="154">
        <f>IF(GL23="","",IF(GL23="Tarifa 1","No aplica",$AI$96))</f>
      </c>
      <c r="GM96" t="s" s="154">
        <f>IF(GM23="","",IF(GM23="Tarifa 1","No aplica",$AI$96))</f>
      </c>
      <c r="GN96" t="s" s="154">
        <f>IF(GN23="","",IF(GN23="Tarifa 1","No aplica",$AI$96))</f>
      </c>
      <c r="GO96" t="s" s="154">
        <f>IF(GO23="","",IF(GO23="Tarifa 1","No aplica",$AI$96))</f>
      </c>
      <c r="GP96" t="s" s="154">
        <f>IF(GP23="","",IF(GP23="Tarifa 1","No aplica",$AI$96))</f>
      </c>
      <c r="GQ96" t="s" s="154">
        <f>IF(GQ23="","",IF(GQ23="Tarifa 1","No aplica",$AI$96))</f>
      </c>
      <c r="GR96" t="s" s="154">
        <f>IF(GR23="","",IF(GR23="Tarifa 1","No aplica",$AI$96))</f>
      </c>
      <c r="GS96" t="s" s="154">
        <f>IF(GS23="","",IF(GS23="Tarifa 1","No aplica",$AI$96))</f>
      </c>
      <c r="GT96" t="s" s="154">
        <f>IF(GT23="","",IF(GT23="Tarifa 1","No aplica",$AI$96))</f>
      </c>
      <c r="GU96" t="s" s="154">
        <f>IF(GU23="","",IF(GU23="Tarifa 1","No aplica",$AI$96))</f>
      </c>
      <c r="GV96" t="s" s="154">
        <f>IF(GV23="","",IF(GV23="Tarifa 1","No aplica",$AI$96))</f>
      </c>
      <c r="GW96" t="s" s="154">
        <f>IF(GW23="","",IF(GW23="Tarifa 1","No aplica",$AI$96))</f>
      </c>
      <c r="GX96" t="s" s="154">
        <f>IF(GX23="","",IF(GX23="Tarifa 1","No aplica",$AI$96))</f>
      </c>
      <c r="GY96" t="s" s="154">
        <f>IF(GY23="","",IF(GY23="Tarifa 1","No aplica",$AI$96))</f>
      </c>
      <c r="GZ96" t="s" s="154">
        <f>IF(GZ23="","",IF(GZ23="Tarifa 1","No aplica",$AI$96))</f>
      </c>
      <c r="HA96" t="s" s="154">
        <f>IF(HA23="","",IF(HA23="Tarifa 1","No aplica",$AI$96))</f>
      </c>
      <c r="HB96" t="s" s="154">
        <f>IF(HB23="","",IF(HB23="Tarifa 1","No aplica",$AI$96))</f>
      </c>
      <c r="HC96" t="s" s="154">
        <f>IF(HC23="","",IF(HC23="Tarifa 1","No aplica",$AI$96))</f>
      </c>
      <c r="HD96" t="s" s="154">
        <f>IF(HD23="","",IF(HD23="Tarifa 1","No aplica",$AI$96))</f>
      </c>
      <c r="HE96" t="s" s="154">
        <f>IF(HE23="","",IF(HE23="Tarifa 1","No aplica",$AI$96))</f>
      </c>
      <c r="HF96" t="s" s="154">
        <f>IF(HF23="","",IF(HF23="Tarifa 1","No aplica",$AI$96))</f>
      </c>
      <c r="HG96" t="s" s="154">
        <f>IF(HG23="","",IF(HG23="Tarifa 1","No aplica",$AI$96))</f>
      </c>
      <c r="HH96" t="s" s="154">
        <f>IF(HH23="","",IF(HH23="Tarifa 1","No aplica",$AI$96))</f>
      </c>
      <c r="HI96" t="s" s="154">
        <f>IF(HI23="","",IF(HI23="Tarifa 1","No aplica",$AI$96))</f>
      </c>
      <c r="HJ96" t="s" s="154">
        <f>IF(HJ23="","",IF(HJ23="Tarifa 1","No aplica",$AI$96))</f>
      </c>
      <c r="HK96" t="s" s="154">
        <f>IF(HK23="","",IF(HK23="Tarifa 1","No aplica",$AI$96))</f>
      </c>
      <c r="HL96" t="s" s="154">
        <f>IF(HL23="","",IF(HL23="Tarifa 1","No aplica",$AI$96))</f>
      </c>
      <c r="HM96" t="s" s="154">
        <f>IF(HM23="","",IF(HM23="Tarifa 1","No aplica",$AI$96))</f>
      </c>
      <c r="HN96" t="s" s="154">
        <f>IF(HN23="","",IF(HN23="Tarifa 1","No aplica",$AI$96))</f>
      </c>
      <c r="HO96" t="s" s="154">
        <f>IF(HO23="","",IF(HO23="Tarifa 1","No aplica",$AI$96))</f>
      </c>
      <c r="HP96" t="s" s="154">
        <f>IF(HP23="","",IF(HP23="Tarifa 1","No aplica",$AI$96))</f>
      </c>
      <c r="HQ96" t="s" s="154">
        <f>IF(HQ23="","",IF(HQ23="Tarifa 1","No aplica",$AI$96))</f>
      </c>
      <c r="HR96" t="s" s="154">
        <f>IF(HR23="","",IF(HR23="Tarifa 1","No aplica",$AI$96))</f>
      </c>
      <c r="HS96" t="s" s="154">
        <f>IF(HS23="","",IF(HS23="Tarifa 1","No aplica",$AI$96))</f>
      </c>
      <c r="HT96" t="s" s="154">
        <f>IF(HT23="","",IF(HT23="Tarifa 1","No aplica",$AI$96))</f>
      </c>
      <c r="HU96" t="s" s="154">
        <f>IF(HU23="","",IF(HU23="Tarifa 1","No aplica",$AI$96))</f>
      </c>
      <c r="HV96" t="s" s="154">
        <f>IF(HV23="","",IF(HV23="Tarifa 1","No aplica",$AI$96))</f>
      </c>
      <c r="HW96" t="s" s="154">
        <f>IF(HW23="","",IF(HW23="Tarifa 1","No aplica",$AI$96))</f>
      </c>
      <c r="HX96" t="s" s="154">
        <f>IF(HX23="","",IF(HX23="Tarifa 1","No aplica",$AI$96))</f>
      </c>
      <c r="HY96" t="s" s="154">
        <f>IF(HY23="","",IF(HY23="Tarifa 1","No aplica",$AI$96))</f>
      </c>
      <c r="HZ96" t="s" s="154">
        <f>IF(HZ23="","",IF(HZ23="Tarifa 1","No aplica",$AI$96))</f>
      </c>
      <c r="IA96" t="s" s="154">
        <f>IF(IA23="","",IF(IA23="Tarifa 1","No aplica",$AI$96))</f>
      </c>
      <c r="IB96" t="s" s="154">
        <f>IF(IB23="","",IF(IB23="Tarifa 1","No aplica",$AI$96))</f>
      </c>
      <c r="IC96" t="s" s="154">
        <f>IF(IC23="","",IF(IC23="Tarifa 1","No aplica",$AI$96))</f>
      </c>
      <c r="ID96" t="s" s="154">
        <f>IF(ID23="","",IF(ID23="Tarifa 1","No aplica",$AI$96))</f>
      </c>
      <c r="IE96" t="s" s="154">
        <f>IF(IE23="","",IF(IE23="Tarifa 1","No aplica",$AI$96))</f>
      </c>
      <c r="IF96" t="s" s="154">
        <f>IF(IF23="","",IF(IF23="Tarifa 1","No aplica",$AI$96))</f>
      </c>
      <c r="IG96" t="s" s="154">
        <f>IF(IG23="","",IF(IG23="Tarifa 1","No aplica",$AI$96))</f>
      </c>
      <c r="IH96" t="s" s="154">
        <f>IF(IH23="","",IF(IH23="Tarifa 1","No aplica",$AI$96))</f>
      </c>
      <c r="II96" t="s" s="154">
        <f>IF(II23="","",IF(II23="Tarifa 1","No aplica",$AI$96))</f>
      </c>
      <c r="IJ96" t="s" s="154">
        <f>IF(IJ23="","",IF(IJ23="Tarifa 1","No aplica",$AI$96))</f>
      </c>
      <c r="IK96" t="s" s="154">
        <f>IF(IK23="","",IF(IK23="Tarifa 1","No aplica",$AI$96))</f>
      </c>
      <c r="IL96" t="s" s="154">
        <f>IF(IL23="","",IF(IL23="Tarifa 1","No aplica",$AI$96))</f>
      </c>
      <c r="IM96" t="s" s="154">
        <f>IF(IM23="","",IF(IM23="Tarifa 1","No aplica",$AI$96))</f>
      </c>
      <c r="IN96" t="s" s="154">
        <f>IF(IN23="","",IF(IN23="Tarifa 1","No aplica",$AI$96))</f>
      </c>
      <c r="IO96" t="s" s="154">
        <f>IF(IO23="","",IF(IO23="Tarifa 1","No aplica",$AI$96))</f>
      </c>
      <c r="IP96" t="s" s="154">
        <f>IF(IP23="","",IF(IP23="Tarifa 1","No aplica",$AI$96))</f>
      </c>
      <c r="IQ96" t="s" s="154">
        <f>IF(IQ23="","",IF(IQ23="Tarifa 1","No aplica",$AI$96))</f>
      </c>
      <c r="IR96" t="s" s="154">
        <f>IF(IR23="","",IF(IR23="Tarifa 1","No aplica",$AI$96))</f>
      </c>
      <c r="IS96" t="s" s="154">
        <f>IF(IS23="","",IF(IS23="Tarifa 1","No aplica",$AI$96))</f>
      </c>
      <c r="IT96" t="s" s="154">
        <f>IF(IT23="","",IF(IT23="Tarifa 1","No aplica",$AI$96))</f>
      </c>
      <c r="IU96" t="s" s="186">
        <f>IF(IU23="","",IF(IU23="Tarifa 1","No aplica",$AI$96))</f>
      </c>
    </row>
    <row r="97" s="141" customFormat="1" ht="15.2" customHeight="1">
      <c r="B97" t="s" s="153">
        <f>IF(INDEX(C97:AH97,1,'Tarifas Eléctricas'!$E$38)=0," ",INDEX(C97:AH97,1,'Tarifas Eléctricas'!$E$38))</f>
        <v>570</v>
      </c>
      <c r="C97" s="157"/>
      <c r="D97" s="157"/>
      <c r="E97" s="157"/>
      <c r="F97" s="157"/>
      <c r="G97" s="157"/>
      <c r="H97" s="157"/>
      <c r="I97" t="s" s="154">
        <v>1692</v>
      </c>
      <c r="J97" s="157"/>
      <c r="K97" s="157"/>
      <c r="L97" s="157"/>
      <c r="M97" s="157"/>
      <c r="N97" s="157"/>
      <c r="O97" s="157"/>
      <c r="P97" t="s" s="154">
        <v>1693</v>
      </c>
      <c r="Q97" t="s" s="154">
        <v>1694</v>
      </c>
      <c r="R97" t="s" s="154">
        <v>1695</v>
      </c>
      <c r="S97" s="157"/>
      <c r="T97" s="157"/>
      <c r="U97" s="157"/>
      <c r="V97" t="s" s="154">
        <v>1696</v>
      </c>
      <c r="W97" t="s" s="154">
        <v>1697</v>
      </c>
      <c r="X97" s="157"/>
      <c r="Y97" s="157"/>
      <c r="Z97" s="157"/>
      <c r="AA97" s="157"/>
      <c r="AB97" s="157"/>
      <c r="AC97" s="157"/>
      <c r="AD97" s="157"/>
      <c r="AE97" s="157"/>
      <c r="AF97" t="s" s="154">
        <v>1698</v>
      </c>
      <c r="AG97" t="s" s="154">
        <v>1699</v>
      </c>
      <c r="AH97" s="157"/>
      <c r="AI97" t="s" s="184">
        <v>1535</v>
      </c>
      <c r="AJ97" t="s" s="185">
        <f>AJ62</f>
        <v>1358</v>
      </c>
      <c r="AK97" t="s" s="154">
        <f t="shared" si="5302" ref="AK97:FI97">IF(AK24="","",IF(AK24="Tarifa 1","No aplica",$AI$97))</f>
        <v>1535</v>
      </c>
      <c r="AL97" t="s" s="154">
        <f>IF(AL24="","",IF(AL24="Tarifa 1","No aplica",$AI$97))</f>
        <v>1535</v>
      </c>
      <c r="AM97" t="s" s="154">
        <f>IF(AM24="","",IF(AM24="Tarifa 1","No aplica",$AI$97))</f>
        <v>1535</v>
      </c>
      <c r="AN97" t="s" s="154">
        <f>IF(AN24="","",IF(AN24="Tarifa 1","No aplica",$AI$97))</f>
        <v>1535</v>
      </c>
      <c r="AO97" t="s" s="154">
        <f>IF(AO24="","",IF(AO24="Tarifa 1","No aplica",$AI$97))</f>
        <v>1535</v>
      </c>
      <c r="AP97" t="s" s="154">
        <f>IF(AP24="","",IF(AP24="Tarifa 1","No aplica",$AI$97))</f>
        <v>1535</v>
      </c>
      <c r="AQ97" t="s" s="154">
        <f>IF(AQ24="","",IF(AQ24="Tarifa 1","No aplica",$AI$97))</f>
        <v>1535</v>
      </c>
      <c r="AR97" t="s" s="154">
        <f>IF(AR24="","",IF(AR24="Tarifa 1","No aplica",$AI$97))</f>
        <v>1535</v>
      </c>
      <c r="AS97" t="s" s="154">
        <f>IF(AS24="","",IF(AS24="Tarifa 1","No aplica",$AI$97))</f>
        <v>1535</v>
      </c>
      <c r="AT97" t="s" s="154">
        <f>IF(AT24="","",IF(AT24="Tarifa 1","No aplica",$AI$97))</f>
        <v>1535</v>
      </c>
      <c r="AU97" t="s" s="154">
        <f>IF(AU24="","",IF(AU24="Tarifa 1","No aplica",$AI$97))</f>
      </c>
      <c r="AV97" t="s" s="154">
        <f>IF(AV24="","",IF(AV24="Tarifa 1","No aplica",$AI$97))</f>
      </c>
      <c r="AW97" t="s" s="154">
        <f>IF(AW24="","",IF(AW24="Tarifa 1","No aplica",$AI$97))</f>
      </c>
      <c r="AX97" t="s" s="154">
        <f>IF(AX24="","",IF(AX24="Tarifa 1","No aplica",$AI$97))</f>
      </c>
      <c r="AY97" t="s" s="154">
        <f>IF(AY24="","",IF(AY24="Tarifa 1","No aplica",$AI$97))</f>
      </c>
      <c r="AZ97" t="s" s="154">
        <f>IF(AZ24="","",IF(AZ24="Tarifa 1","No aplica",$AI$97))</f>
      </c>
      <c r="BA97" t="s" s="154">
        <f>IF(BA24="","",IF(BA24="Tarifa 1","No aplica",$AI$97))</f>
      </c>
      <c r="BB97" t="s" s="154">
        <f>IF(BB24="","",IF(BB24="Tarifa 1","No aplica",$AI$97))</f>
      </c>
      <c r="BC97" t="s" s="154">
        <f>IF(BC24="","",IF(BC24="Tarifa 1","No aplica",$AI$97))</f>
      </c>
      <c r="BD97" t="s" s="154">
        <f>IF(BD24="","",IF(BD24="Tarifa 1","No aplica",$AI$97))</f>
      </c>
      <c r="BE97" t="s" s="154">
        <f>IF(BE24="","",IF(BE24="Tarifa 1","No aplica",$AI$97))</f>
      </c>
      <c r="BF97" t="s" s="154">
        <f>IF(BF24="","",IF(BF24="Tarifa 1","No aplica",$AI$97))</f>
      </c>
      <c r="BG97" t="s" s="154">
        <f>IF(BG24="","",IF(BG24="Tarifa 1","No aplica",$AI$97))</f>
      </c>
      <c r="BH97" t="s" s="154">
        <f>IF(BH24="","",IF(BH24="Tarifa 1","No aplica",$AI$97))</f>
      </c>
      <c r="BI97" t="s" s="154">
        <f>IF(BI24="","",IF(BI24="Tarifa 1","No aplica",$AI$97))</f>
      </c>
      <c r="BJ97" t="s" s="154">
        <f>IF(BJ24="","",IF(BJ24="Tarifa 1","No aplica",$AI$97))</f>
      </c>
      <c r="BK97" t="s" s="154">
        <f>IF(BK24="","",IF(BK24="Tarifa 1","No aplica",$AI$97))</f>
      </c>
      <c r="BL97" t="s" s="154">
        <f>IF(BL24="","",IF(BL24="Tarifa 1","No aplica",$AI$97))</f>
      </c>
      <c r="BM97" t="s" s="154">
        <f>IF(BM24="","",IF(BM24="Tarifa 1","No aplica",$AI$97))</f>
      </c>
      <c r="BN97" t="s" s="154">
        <f>IF(BN24="","",IF(BN24="Tarifa 1","No aplica",$AI$97))</f>
      </c>
      <c r="BO97" t="s" s="154">
        <f>IF(BO24="","",IF(BO24="Tarifa 1","No aplica",$AI$97))</f>
      </c>
      <c r="BP97" t="s" s="154">
        <f>IF(BP24="","",IF(BP24="Tarifa 1","No aplica",$AI$97))</f>
      </c>
      <c r="BQ97" t="s" s="154">
        <f>IF(BQ24="","",IF(BQ24="Tarifa 1","No aplica",$AI$97))</f>
      </c>
      <c r="BR97" t="s" s="154">
        <f>IF(BR24="","",IF(BR24="Tarifa 1","No aplica",$AI$97))</f>
      </c>
      <c r="BS97" t="s" s="154">
        <f>IF(BS24="","",IF(BS24="Tarifa 1","No aplica",$AI$97))</f>
      </c>
      <c r="BT97" t="s" s="154">
        <f>IF(BT24="","",IF(BT24="Tarifa 1","No aplica",$AI$97))</f>
      </c>
      <c r="BU97" t="s" s="154">
        <f>IF(BU24="","",IF(BU24="Tarifa 1","No aplica",$AI$97))</f>
      </c>
      <c r="BV97" t="s" s="154">
        <f>IF(BV24="","",IF(BV24="Tarifa 1","No aplica",$AI$97))</f>
      </c>
      <c r="BW97" t="s" s="154">
        <f>IF(BW24="","",IF(BW24="Tarifa 1","No aplica",$AI$97))</f>
      </c>
      <c r="BX97" t="s" s="154">
        <f>IF(BX24="","",IF(BX24="Tarifa 1","No aplica",$AI$97))</f>
      </c>
      <c r="BY97" t="s" s="154">
        <f>IF(BY24="","",IF(BY24="Tarifa 1","No aplica",$AI$97))</f>
      </c>
      <c r="BZ97" t="s" s="154">
        <f>IF(BZ24="","",IF(BZ24="Tarifa 1","No aplica",$AI$97))</f>
      </c>
      <c r="CA97" t="s" s="154">
        <f>IF(CA24="","",IF(CA24="Tarifa 1","No aplica",$AI$97))</f>
      </c>
      <c r="CB97" t="s" s="154">
        <f>IF(CB24="","",IF(CB24="Tarifa 1","No aplica",$AI$97))</f>
      </c>
      <c r="CC97" t="s" s="154">
        <f>IF(CC24="","",IF(CC24="Tarifa 1","No aplica",$AI$97))</f>
      </c>
      <c r="CD97" t="s" s="154">
        <f>IF(CD24="","",IF(CD24="Tarifa 1","No aplica",$AI$97))</f>
      </c>
      <c r="CE97" t="s" s="154">
        <f>IF(CE24="","",IF(CE24="Tarifa 1","No aplica",$AI$97))</f>
      </c>
      <c r="CF97" t="s" s="154">
        <f>IF(CF24="","",IF(CF24="Tarifa 1","No aplica",$AI$97))</f>
      </c>
      <c r="CG97" t="s" s="154">
        <f>IF(CG24="","",IF(CG24="Tarifa 1","No aplica",$AI$97))</f>
      </c>
      <c r="CH97" t="s" s="154">
        <f>IF(CH24="","",IF(CH24="Tarifa 1","No aplica",$AI$97))</f>
      </c>
      <c r="CI97" t="s" s="154">
        <f>IF(CI24="","",IF(CI24="Tarifa 1","No aplica",$AI$97))</f>
      </c>
      <c r="CJ97" t="s" s="154">
        <f>IF(CJ24="","",IF(CJ24="Tarifa 1","No aplica",$AI$97))</f>
      </c>
      <c r="CK97" t="s" s="154">
        <f>IF(CK24="","",IF(CK24="Tarifa 1","No aplica",$AI$97))</f>
      </c>
      <c r="CL97" t="s" s="154">
        <f>IF(CL24="","",IF(CL24="Tarifa 1","No aplica",$AI$97))</f>
      </c>
      <c r="CM97" t="s" s="154">
        <f>IF(CM24="","",IF(CM24="Tarifa 1","No aplica",$AI$97))</f>
      </c>
      <c r="CN97" t="s" s="154">
        <f>IF(CN24="","",IF(CN24="Tarifa 1","No aplica",$AI$97))</f>
      </c>
      <c r="CO97" t="s" s="154">
        <f>IF(CO24="","",IF(CO24="Tarifa 1","No aplica",$AI$97))</f>
      </c>
      <c r="CP97" t="s" s="154">
        <f>IF(CP24="","",IF(CP24="Tarifa 1","No aplica",$AI$97))</f>
      </c>
      <c r="CQ97" t="s" s="154">
        <f>IF(CQ24="","",IF(CQ24="Tarifa 1","No aplica",$AI$97))</f>
      </c>
      <c r="CR97" t="s" s="154">
        <f>IF(CR24="","",IF(CR24="Tarifa 1","No aplica",$AI$97))</f>
      </c>
      <c r="CS97" t="s" s="154">
        <f>IF(CS24="","",IF(CS24="Tarifa 1","No aplica",$AI$97))</f>
      </c>
      <c r="CT97" t="s" s="154">
        <f>IF(CT24="","",IF(CT24="Tarifa 1","No aplica",$AI$97))</f>
      </c>
      <c r="CU97" t="s" s="154">
        <f>IF(CU24="","",IF(CU24="Tarifa 1","No aplica",$AI$97))</f>
      </c>
      <c r="CV97" t="s" s="154">
        <f>IF(CV24="","",IF(CV24="Tarifa 1","No aplica",$AI$97))</f>
      </c>
      <c r="CW97" t="s" s="154">
        <f>IF(CW24="","",IF(CW24="Tarifa 1","No aplica",$AI$97))</f>
      </c>
      <c r="CX97" t="s" s="154">
        <f>IF(CX24="","",IF(CX24="Tarifa 1","No aplica",$AI$97))</f>
      </c>
      <c r="CY97" t="s" s="154">
        <f>IF(CY24="","",IF(CY24="Tarifa 1","No aplica",$AI$97))</f>
      </c>
      <c r="CZ97" t="s" s="154">
        <f>IF(CZ24="","",IF(CZ24="Tarifa 1","No aplica",$AI$97))</f>
      </c>
      <c r="DA97" t="s" s="154">
        <f>IF(DA24="","",IF(DA24="Tarifa 1","No aplica",$AI$97))</f>
      </c>
      <c r="DB97" t="s" s="154">
        <f>IF(DB24="","",IF(DB24="Tarifa 1","No aplica",$AI$97))</f>
      </c>
      <c r="DC97" t="s" s="154">
        <f>IF(DC24="","",IF(DC24="Tarifa 1","No aplica",$AI$97))</f>
      </c>
      <c r="DD97" t="s" s="154">
        <f>IF(DD24="","",IF(DD24="Tarifa 1","No aplica",$AI$97))</f>
      </c>
      <c r="DE97" t="s" s="154">
        <f>IF(DE24="","",IF(DE24="Tarifa 1","No aplica",$AI$97))</f>
      </c>
      <c r="DF97" t="s" s="154">
        <f>IF(DF24="","",IF(DF24="Tarifa 1","No aplica",$AI$97))</f>
      </c>
      <c r="DG97" t="s" s="154">
        <f>IF(DG24="","",IF(DG24="Tarifa 1","No aplica",$AI$97))</f>
      </c>
      <c r="DH97" t="s" s="154">
        <f>IF(DH24="","",IF(DH24="Tarifa 1","No aplica",$AI$97))</f>
      </c>
      <c r="DI97" t="s" s="154">
        <f>IF(DI24="","",IF(DI24="Tarifa 1","No aplica",$AI$97))</f>
      </c>
      <c r="DJ97" t="s" s="154">
        <f>IF(DJ24="","",IF(DJ24="Tarifa 1","No aplica",$AI$97))</f>
      </c>
      <c r="DK97" t="s" s="154">
        <f>IF(DK24="","",IF(DK24="Tarifa 1","No aplica",$AI$97))</f>
      </c>
      <c r="DL97" t="s" s="154">
        <f>IF(DL24="","",IF(DL24="Tarifa 1","No aplica",$AI$97))</f>
      </c>
      <c r="DM97" t="s" s="154">
        <f>IF(DM24="","",IF(DM24="Tarifa 1","No aplica",$AI$97))</f>
      </c>
      <c r="DN97" t="s" s="154">
        <f>IF(DN24="","",IF(DN24="Tarifa 1","No aplica",$AI$97))</f>
      </c>
      <c r="DO97" t="s" s="154">
        <f>IF(DO24="","",IF(DO24="Tarifa 1","No aplica",$AI$97))</f>
      </c>
      <c r="DP97" t="s" s="154">
        <f>IF(DP24="","",IF(DP24="Tarifa 1","No aplica",$AI$97))</f>
      </c>
      <c r="DQ97" t="s" s="154">
        <f>IF(DQ24="","",IF(DQ24="Tarifa 1","No aplica",$AI$97))</f>
      </c>
      <c r="DR97" t="s" s="154">
        <f>IF(DR24="","",IF(DR24="Tarifa 1","No aplica",$AI$97))</f>
      </c>
      <c r="DS97" t="s" s="154">
        <f>IF(DS24="","",IF(DS24="Tarifa 1","No aplica",$AI$97))</f>
      </c>
      <c r="DT97" t="s" s="154">
        <f>IF(DT24="","",IF(DT24="Tarifa 1","No aplica",$AI$97))</f>
      </c>
      <c r="DU97" t="s" s="154">
        <f>IF(DU24="","",IF(DU24="Tarifa 1","No aplica",$AI$97))</f>
      </c>
      <c r="DV97" t="s" s="154">
        <f>IF(DV24="","",IF(DV24="Tarifa 1","No aplica",$AI$97))</f>
      </c>
      <c r="DW97" t="s" s="154">
        <f>IF(DW24="","",IF(DW24="Tarifa 1","No aplica",$AI$97))</f>
      </c>
      <c r="DX97" t="s" s="154">
        <f>IF(DX24="","",IF(DX24="Tarifa 1","No aplica",$AI$97))</f>
      </c>
      <c r="DY97" t="s" s="154">
        <f>IF(DY24="","",IF(DY24="Tarifa 1","No aplica",$AI$97))</f>
      </c>
      <c r="DZ97" t="s" s="154">
        <f>IF(DZ24="","",IF(DZ24="Tarifa 1","No aplica",$AI$97))</f>
      </c>
      <c r="EA97" t="s" s="154">
        <f>IF(EA24="","",IF(EA24="Tarifa 1","No aplica",$AI$97))</f>
      </c>
      <c r="EB97" t="s" s="154">
        <f>IF(EB24="","",IF(EB24="Tarifa 1","No aplica",$AI$97))</f>
      </c>
      <c r="EC97" t="s" s="154">
        <f>IF(EC24="","",IF(EC24="Tarifa 1","No aplica",$AI$97))</f>
      </c>
      <c r="ED97" t="s" s="154">
        <f>IF(ED24="","",IF(ED24="Tarifa 1","No aplica",$AI$97))</f>
      </c>
      <c r="EE97" t="s" s="154">
        <f>IF(EE24="","",IF(EE24="Tarifa 1","No aplica",$AI$97))</f>
      </c>
      <c r="EF97" t="s" s="154">
        <f>IF(EF24="","",IF(EF24="Tarifa 1","No aplica",$AI$97))</f>
      </c>
      <c r="EG97" t="s" s="154">
        <f>IF(EG24="","",IF(EG24="Tarifa 1","No aplica",$AI$97))</f>
      </c>
      <c r="EH97" t="s" s="154">
        <f>IF(EH24="","",IF(EH24="Tarifa 1","No aplica",$AI$97))</f>
      </c>
      <c r="EI97" t="s" s="154">
        <f>IF(EI24="","",IF(EI24="Tarifa 1","No aplica",$AI$97))</f>
      </c>
      <c r="EJ97" t="s" s="154">
        <f>IF(EJ24="","",IF(EJ24="Tarifa 1","No aplica",$AI$97))</f>
      </c>
      <c r="EK97" t="s" s="154">
        <f>IF(EK24="","",IF(EK24="Tarifa 1","No aplica",$AI$97))</f>
      </c>
      <c r="EL97" t="s" s="154">
        <f>IF(EL24="","",IF(EL24="Tarifa 1","No aplica",$AI$97))</f>
      </c>
      <c r="EM97" t="s" s="154">
        <f>IF(EM24="","",IF(EM24="Tarifa 1","No aplica",$AI$97))</f>
      </c>
      <c r="EN97" t="s" s="154">
        <f>IF(EN24="","",IF(EN24="Tarifa 1","No aplica",$AI$97))</f>
      </c>
      <c r="EO97" t="s" s="154">
        <f>IF(EO24="","",IF(EO24="Tarifa 1","No aplica",$AI$97))</f>
      </c>
      <c r="EP97" t="s" s="154">
        <f>IF(EP24="","",IF(EP24="Tarifa 1","No aplica",$AI$97))</f>
      </c>
      <c r="EQ97" t="s" s="154">
        <f>IF(EQ24="","",IF(EQ24="Tarifa 1","No aplica",$AI$97))</f>
      </c>
      <c r="ER97" t="s" s="154">
        <f>IF(ER24="","",IF(ER24="Tarifa 1","No aplica",$AI$97))</f>
      </c>
      <c r="ES97" t="s" s="154">
        <f>IF(ES24="","",IF(ES24="Tarifa 1","No aplica",$AI$97))</f>
      </c>
      <c r="ET97" t="s" s="154">
        <f>IF(ET24="","",IF(ET24="Tarifa 1","No aplica",$AI$97))</f>
      </c>
      <c r="EU97" t="s" s="154">
        <f>IF(EU24="","",IF(EU24="Tarifa 1","No aplica",$AI$97))</f>
      </c>
      <c r="EV97" t="s" s="154">
        <f>IF(EV24="","",IF(EV24="Tarifa 1","No aplica",$AI$97))</f>
      </c>
      <c r="EW97" t="s" s="154">
        <f>IF(EW24="","",IF(EW24="Tarifa 1","No aplica",$AI$97))</f>
      </c>
      <c r="EX97" t="s" s="154">
        <f>IF(EX24="","",IF(EX24="Tarifa 1","No aplica",$AI$97))</f>
      </c>
      <c r="EY97" t="s" s="154">
        <f>IF(EY24="","",IF(EY24="Tarifa 1","No aplica",$AI$97))</f>
      </c>
      <c r="EZ97" t="s" s="154">
        <f>IF(EZ24="","",IF(EZ24="Tarifa 1","No aplica",$AI$97))</f>
      </c>
      <c r="FA97" t="s" s="154">
        <f>IF(FA24="","",IF(FA24="Tarifa 1","No aplica",$AI$97))</f>
      </c>
      <c r="FB97" t="s" s="154">
        <f>IF(FB24="","",IF(FB24="Tarifa 1","No aplica",$AI$97))</f>
      </c>
      <c r="FC97" t="s" s="154">
        <f>IF(FC24="","",IF(FC24="Tarifa 1","No aplica",$AI$97))</f>
      </c>
      <c r="FD97" t="s" s="154">
        <f>IF(FD24="","",IF(FD24="Tarifa 1","No aplica",$AI$97))</f>
      </c>
      <c r="FE97" t="s" s="154">
        <f>IF(FE24="","",IF(FE24="Tarifa 1","No aplica",$AI$97))</f>
      </c>
      <c r="FF97" t="s" s="154">
        <f>IF(FF24="","",IF(FF24="Tarifa 1","No aplica",$AI$97))</f>
      </c>
      <c r="FG97" t="s" s="154">
        <f>IF(FG24="","",IF(FG24="Tarifa 1","No aplica",$AI$97))</f>
      </c>
      <c r="FH97" t="s" s="154">
        <f>IF(FH24="","",IF(FH24="Tarifa 1","No aplica",$AI$97))</f>
      </c>
      <c r="FI97" t="s" s="154">
        <f t="shared" si="5302"/>
      </c>
      <c r="FJ97" t="s" s="154">
        <f>IF(FJ24="","",IF(FJ24="Tarifa 1","No aplica",$AI$97))</f>
      </c>
      <c r="FK97" t="s" s="154">
        <f>IF(FK24="","",IF(FK24="Tarifa 1","No aplica",$AI$97))</f>
      </c>
      <c r="FL97" t="s" s="154">
        <f>IF(FL24="","",IF(FL24="Tarifa 1","No aplica",$AI$97))</f>
      </c>
      <c r="FM97" t="s" s="154">
        <f>IF(FM24="","",IF(FM24="Tarifa 1","No aplica",$AI$97))</f>
      </c>
      <c r="FN97" t="s" s="154">
        <f>IF(FN24="","",IF(FN24="Tarifa 1","No aplica",$AI$97))</f>
      </c>
      <c r="FO97" t="s" s="154">
        <f>IF(FO24="","",IF(FO24="Tarifa 1","No aplica",$AI$97))</f>
      </c>
      <c r="FP97" t="s" s="154">
        <f>IF(FP24="","",IF(FP24="Tarifa 1","No aplica",$AI$97))</f>
      </c>
      <c r="FQ97" t="s" s="154">
        <f>IF(FQ24="","",IF(FQ24="Tarifa 1","No aplica",$AI$97))</f>
      </c>
      <c r="FR97" t="s" s="154">
        <f>IF(FR24="","",IF(FR24="Tarifa 1","No aplica",$AI$97))</f>
      </c>
      <c r="FS97" t="s" s="154">
        <f>IF(FS24="","",IF(FS24="Tarifa 1","No aplica",$AI$97))</f>
      </c>
      <c r="FT97" t="s" s="154">
        <f>IF(FT24="","",IF(FT24="Tarifa 1","No aplica",$AI$97))</f>
      </c>
      <c r="FU97" t="s" s="154">
        <f>IF(FU24="","",IF(FU24="Tarifa 1","No aplica",$AI$97))</f>
      </c>
      <c r="FV97" t="s" s="154">
        <f>IF(FV24="","",IF(FV24="Tarifa 1","No aplica",$AI$97))</f>
      </c>
      <c r="FW97" t="s" s="154">
        <f>IF(FW24="","",IF(FW24="Tarifa 1","No aplica",$AI$97))</f>
      </c>
      <c r="FX97" t="s" s="154">
        <f>IF(FX24="","",IF(FX24="Tarifa 1","No aplica",$AI$97))</f>
      </c>
      <c r="FY97" t="s" s="154">
        <f>IF(FY24="","",IF(FY24="Tarifa 1","No aplica",$AI$97))</f>
      </c>
      <c r="FZ97" t="s" s="154">
        <f>IF(FZ24="","",IF(FZ24="Tarifa 1","No aplica",$AI$97))</f>
      </c>
      <c r="GA97" t="s" s="154">
        <f>IF(GA24="","",IF(GA24="Tarifa 1","No aplica",$AI$97))</f>
      </c>
      <c r="GB97" t="s" s="154">
        <f>IF(GB24="","",IF(GB24="Tarifa 1","No aplica",$AI$97))</f>
      </c>
      <c r="GC97" t="s" s="154">
        <f>IF(GC24="","",IF(GC24="Tarifa 1","No aplica",$AI$97))</f>
      </c>
      <c r="GD97" t="s" s="154">
        <f>IF(GD24="","",IF(GD24="Tarifa 1","No aplica",$AI$97))</f>
      </c>
      <c r="GE97" t="s" s="154">
        <f>IF(GE24="","",IF(GE24="Tarifa 1","No aplica",$AI$97))</f>
      </c>
      <c r="GF97" t="s" s="154">
        <f>IF(GF24="","",IF(GF24="Tarifa 1","No aplica",$AI$97))</f>
      </c>
      <c r="GG97" t="s" s="154">
        <f>IF(GG24="","",IF(GG24="Tarifa 1","No aplica",$AI$97))</f>
      </c>
      <c r="GH97" t="s" s="154">
        <f>IF(GH24="","",IF(GH24="Tarifa 1","No aplica",$AI$97))</f>
      </c>
      <c r="GI97" t="s" s="154">
        <f>IF(GI24="","",IF(GI24="Tarifa 1","No aplica",$AI$97))</f>
      </c>
      <c r="GJ97" t="s" s="154">
        <f>IF(GJ24="","",IF(GJ24="Tarifa 1","No aplica",$AI$97))</f>
      </c>
      <c r="GK97" t="s" s="154">
        <f>IF(GK24="","",IF(GK24="Tarifa 1","No aplica",$AI$97))</f>
      </c>
      <c r="GL97" t="s" s="154">
        <f>IF(GL24="","",IF(GL24="Tarifa 1","No aplica",$AI$97))</f>
      </c>
      <c r="GM97" t="s" s="154">
        <f>IF(GM24="","",IF(GM24="Tarifa 1","No aplica",$AI$97))</f>
      </c>
      <c r="GN97" t="s" s="154">
        <f>IF(GN24="","",IF(GN24="Tarifa 1","No aplica",$AI$97))</f>
      </c>
      <c r="GO97" t="s" s="154">
        <f>IF(GO24="","",IF(GO24="Tarifa 1","No aplica",$AI$97))</f>
      </c>
      <c r="GP97" t="s" s="154">
        <f>IF(GP24="","",IF(GP24="Tarifa 1","No aplica",$AI$97))</f>
      </c>
      <c r="GQ97" t="s" s="154">
        <f>IF(GQ24="","",IF(GQ24="Tarifa 1","No aplica",$AI$97))</f>
      </c>
      <c r="GR97" t="s" s="154">
        <f>IF(GR24="","",IF(GR24="Tarifa 1","No aplica",$AI$97))</f>
      </c>
      <c r="GS97" t="s" s="154">
        <f>IF(GS24="","",IF(GS24="Tarifa 1","No aplica",$AI$97))</f>
      </c>
      <c r="GT97" t="s" s="154">
        <f>IF(GT24="","",IF(GT24="Tarifa 1","No aplica",$AI$97))</f>
      </c>
      <c r="GU97" t="s" s="154">
        <f>IF(GU24="","",IF(GU24="Tarifa 1","No aplica",$AI$97))</f>
      </c>
      <c r="GV97" t="s" s="154">
        <f>IF(GV24="","",IF(GV24="Tarifa 1","No aplica",$AI$97))</f>
      </c>
      <c r="GW97" t="s" s="154">
        <f>IF(GW24="","",IF(GW24="Tarifa 1","No aplica",$AI$97))</f>
      </c>
      <c r="GX97" t="s" s="154">
        <f>IF(GX24="","",IF(GX24="Tarifa 1","No aplica",$AI$97))</f>
      </c>
      <c r="GY97" t="s" s="154">
        <f>IF(GY24="","",IF(GY24="Tarifa 1","No aplica",$AI$97))</f>
      </c>
      <c r="GZ97" t="s" s="154">
        <f>IF(GZ24="","",IF(GZ24="Tarifa 1","No aplica",$AI$97))</f>
      </c>
      <c r="HA97" t="s" s="154">
        <f>IF(HA24="","",IF(HA24="Tarifa 1","No aplica",$AI$97))</f>
      </c>
      <c r="HB97" t="s" s="154">
        <f>IF(HB24="","",IF(HB24="Tarifa 1","No aplica",$AI$97))</f>
      </c>
      <c r="HC97" t="s" s="154">
        <f>IF(HC24="","",IF(HC24="Tarifa 1","No aplica",$AI$97))</f>
      </c>
      <c r="HD97" t="s" s="154">
        <f>IF(HD24="","",IF(HD24="Tarifa 1","No aplica",$AI$97))</f>
      </c>
      <c r="HE97" t="s" s="154">
        <f>IF(HE24="","",IF(HE24="Tarifa 1","No aplica",$AI$97))</f>
      </c>
      <c r="HF97" t="s" s="154">
        <f>IF(HF24="","",IF(HF24="Tarifa 1","No aplica",$AI$97))</f>
      </c>
      <c r="HG97" t="s" s="154">
        <f>IF(HG24="","",IF(HG24="Tarifa 1","No aplica",$AI$97))</f>
      </c>
      <c r="HH97" t="s" s="154">
        <f>IF(HH24="","",IF(HH24="Tarifa 1","No aplica",$AI$97))</f>
      </c>
      <c r="HI97" t="s" s="154">
        <f>IF(HI24="","",IF(HI24="Tarifa 1","No aplica",$AI$97))</f>
      </c>
      <c r="HJ97" t="s" s="154">
        <f>IF(HJ24="","",IF(HJ24="Tarifa 1","No aplica",$AI$97))</f>
      </c>
      <c r="HK97" t="s" s="154">
        <f>IF(HK24="","",IF(HK24="Tarifa 1","No aplica",$AI$97))</f>
      </c>
      <c r="HL97" t="s" s="154">
        <f>IF(HL24="","",IF(HL24="Tarifa 1","No aplica",$AI$97))</f>
      </c>
      <c r="HM97" t="s" s="154">
        <f>IF(HM24="","",IF(HM24="Tarifa 1","No aplica",$AI$97))</f>
      </c>
      <c r="HN97" t="s" s="154">
        <f>IF(HN24="","",IF(HN24="Tarifa 1","No aplica",$AI$97))</f>
      </c>
      <c r="HO97" t="s" s="154">
        <f>IF(HO24="","",IF(HO24="Tarifa 1","No aplica",$AI$97))</f>
      </c>
      <c r="HP97" t="s" s="154">
        <f>IF(HP24="","",IF(HP24="Tarifa 1","No aplica",$AI$97))</f>
      </c>
      <c r="HQ97" t="s" s="154">
        <f>IF(HQ24="","",IF(HQ24="Tarifa 1","No aplica",$AI$97))</f>
      </c>
      <c r="HR97" t="s" s="154">
        <f>IF(HR24="","",IF(HR24="Tarifa 1","No aplica",$AI$97))</f>
      </c>
      <c r="HS97" t="s" s="154">
        <f>IF(HS24="","",IF(HS24="Tarifa 1","No aplica",$AI$97))</f>
      </c>
      <c r="HT97" t="s" s="154">
        <f>IF(HT24="","",IF(HT24="Tarifa 1","No aplica",$AI$97))</f>
      </c>
      <c r="HU97" t="s" s="154">
        <f>IF(HU24="","",IF(HU24="Tarifa 1","No aplica",$AI$97))</f>
      </c>
      <c r="HV97" t="s" s="154">
        <f>IF(HV24="","",IF(HV24="Tarifa 1","No aplica",$AI$97))</f>
      </c>
      <c r="HW97" t="s" s="154">
        <f>IF(HW24="","",IF(HW24="Tarifa 1","No aplica",$AI$97))</f>
      </c>
      <c r="HX97" t="s" s="154">
        <f>IF(HX24="","",IF(HX24="Tarifa 1","No aplica",$AI$97))</f>
      </c>
      <c r="HY97" t="s" s="154">
        <f>IF(HY24="","",IF(HY24="Tarifa 1","No aplica",$AI$97))</f>
      </c>
      <c r="HZ97" t="s" s="154">
        <f>IF(HZ24="","",IF(HZ24="Tarifa 1","No aplica",$AI$97))</f>
      </c>
      <c r="IA97" t="s" s="154">
        <f>IF(IA24="","",IF(IA24="Tarifa 1","No aplica",$AI$97))</f>
      </c>
      <c r="IB97" t="s" s="154">
        <f>IF(IB24="","",IF(IB24="Tarifa 1","No aplica",$AI$97))</f>
      </c>
      <c r="IC97" t="s" s="154">
        <f>IF(IC24="","",IF(IC24="Tarifa 1","No aplica",$AI$97))</f>
      </c>
      <c r="ID97" t="s" s="154">
        <f>IF(ID24="","",IF(ID24="Tarifa 1","No aplica",$AI$97))</f>
      </c>
      <c r="IE97" t="s" s="154">
        <f>IF(IE24="","",IF(IE24="Tarifa 1","No aplica",$AI$97))</f>
      </c>
      <c r="IF97" t="s" s="154">
        <f>IF(IF24="","",IF(IF24="Tarifa 1","No aplica",$AI$97))</f>
      </c>
      <c r="IG97" t="s" s="154">
        <f>IF(IG24="","",IF(IG24="Tarifa 1","No aplica",$AI$97))</f>
      </c>
      <c r="IH97" t="s" s="154">
        <f>IF(IH24="","",IF(IH24="Tarifa 1","No aplica",$AI$97))</f>
      </c>
      <c r="II97" t="s" s="154">
        <f>IF(II24="","",IF(II24="Tarifa 1","No aplica",$AI$97))</f>
      </c>
      <c r="IJ97" t="s" s="154">
        <f>IF(IJ24="","",IF(IJ24="Tarifa 1","No aplica",$AI$97))</f>
      </c>
      <c r="IK97" t="s" s="154">
        <f>IF(IK24="","",IF(IK24="Tarifa 1","No aplica",$AI$97))</f>
      </c>
      <c r="IL97" t="s" s="154">
        <f>IF(IL24="","",IF(IL24="Tarifa 1","No aplica",$AI$97))</f>
      </c>
      <c r="IM97" t="s" s="154">
        <f>IF(IM24="","",IF(IM24="Tarifa 1","No aplica",$AI$97))</f>
      </c>
      <c r="IN97" t="s" s="154">
        <f>IF(IN24="","",IF(IN24="Tarifa 1","No aplica",$AI$97))</f>
      </c>
      <c r="IO97" t="s" s="154">
        <f>IF(IO24="","",IF(IO24="Tarifa 1","No aplica",$AI$97))</f>
      </c>
      <c r="IP97" t="s" s="154">
        <f>IF(IP24="","",IF(IP24="Tarifa 1","No aplica",$AI$97))</f>
      </c>
      <c r="IQ97" t="s" s="154">
        <f>IF(IQ24="","",IF(IQ24="Tarifa 1","No aplica",$AI$97))</f>
      </c>
      <c r="IR97" t="s" s="154">
        <f>IF(IR24="","",IF(IR24="Tarifa 1","No aplica",$AI$97))</f>
      </c>
      <c r="IS97" t="s" s="154">
        <f>IF(IS24="","",IF(IS24="Tarifa 1","No aplica",$AI$97))</f>
      </c>
      <c r="IT97" t="s" s="154">
        <f>IF(IT24="","",IF(IT24="Tarifa 1","No aplica",$AI$97))</f>
      </c>
      <c r="IU97" t="s" s="186">
        <f>IF(IU24="","",IF(IU24="Tarifa 1","No aplica",$AI$97))</f>
      </c>
    </row>
    <row r="98" s="141" customFormat="1" ht="15.2" customHeight="1">
      <c r="B98" t="s" s="153">
        <f>IF(INDEX(C98:AH98,1,'Tarifas Eléctricas'!$E$38)=0," ",INDEX(C98:AH98,1,'Tarifas Eléctricas'!$E$38))</f>
        <v>570</v>
      </c>
      <c r="C98" s="157"/>
      <c r="D98" s="157"/>
      <c r="E98" s="157"/>
      <c r="F98" s="157"/>
      <c r="G98" s="157"/>
      <c r="H98" s="157"/>
      <c r="I98" t="s" s="154">
        <v>1700</v>
      </c>
      <c r="J98" s="157"/>
      <c r="K98" s="157"/>
      <c r="L98" s="157"/>
      <c r="M98" s="157"/>
      <c r="N98" s="157"/>
      <c r="O98" s="157"/>
      <c r="P98" t="s" s="154">
        <v>1701</v>
      </c>
      <c r="Q98" t="s" s="154">
        <v>1702</v>
      </c>
      <c r="R98" t="s" s="154">
        <v>1703</v>
      </c>
      <c r="S98" s="157"/>
      <c r="T98" s="157"/>
      <c r="U98" s="157"/>
      <c r="V98" t="s" s="154">
        <v>1704</v>
      </c>
      <c r="W98" t="s" s="154">
        <v>1705</v>
      </c>
      <c r="X98" s="157"/>
      <c r="Y98" s="157"/>
      <c r="Z98" s="157"/>
      <c r="AA98" s="157"/>
      <c r="AB98" s="157"/>
      <c r="AC98" s="157"/>
      <c r="AD98" s="157"/>
      <c r="AE98" s="157"/>
      <c r="AF98" t="s" s="154">
        <v>1706</v>
      </c>
      <c r="AG98" t="s" s="154">
        <v>1707</v>
      </c>
      <c r="AH98" s="157"/>
      <c r="AI98" t="s" s="184">
        <v>1535</v>
      </c>
      <c r="AJ98" t="s" s="185">
        <f>AJ63</f>
        <v>1369</v>
      </c>
      <c r="AK98" t="s" s="154">
        <f t="shared" si="5523" ref="AK98:FI98">IF(AK25="","",IF(AK25="Tarifa 1","No aplica",$AI$98))</f>
        <v>952</v>
      </c>
      <c r="AL98" t="s" s="154">
        <f>IF(AL25="","",IF(AL25="Tarifa 1","No aplica",$AI$98))</f>
        <v>952</v>
      </c>
      <c r="AM98" t="s" s="154">
        <f>IF(AM25="","",IF(AM25="Tarifa 1","No aplica",$AI$98))</f>
        <v>1535</v>
      </c>
      <c r="AN98" t="s" s="154">
        <f>IF(AN25="","",IF(AN25="Tarifa 1","No aplica",$AI$98))</f>
        <v>952</v>
      </c>
      <c r="AO98" t="s" s="154">
        <f>IF(AO25="","",IF(AO25="Tarifa 1","No aplica",$AI$98))</f>
        <v>952</v>
      </c>
      <c r="AP98" t="s" s="154">
        <f>IF(AP25="","",IF(AP25="Tarifa 1","No aplica",$AI$98))</f>
        <v>952</v>
      </c>
      <c r="AQ98" t="s" s="154">
        <f>IF(AQ25="","",IF(AQ25="Tarifa 1","No aplica",$AI$98))</f>
        <v>952</v>
      </c>
      <c r="AR98" t="s" s="154">
        <f>IF(AR25="","",IF(AR25="Tarifa 1","No aplica",$AI$98))</f>
        <v>1535</v>
      </c>
      <c r="AS98" t="s" s="154">
        <f>IF(AS25="","",IF(AS25="Tarifa 1","No aplica",$AI$98))</f>
        <v>952</v>
      </c>
      <c r="AT98" t="s" s="154">
        <f>IF(AT25="","",IF(AT25="Tarifa 1","No aplica",$AI$98))</f>
        <v>952</v>
      </c>
      <c r="AU98" t="s" s="154">
        <f>IF(AU25="","",IF(AU25="Tarifa 1","No aplica",$AI$98))</f>
        <v>1535</v>
      </c>
      <c r="AV98" t="s" s="154">
        <f>IF(AV25="","",IF(AV25="Tarifa 1","No aplica",$AI$98))</f>
        <v>1535</v>
      </c>
      <c r="AW98" t="s" s="154">
        <f>IF(AW25="","",IF(AW25="Tarifa 1","No aplica",$AI$98))</f>
        <v>1535</v>
      </c>
      <c r="AX98" t="s" s="154">
        <f>IF(AX25="","",IF(AX25="Tarifa 1","No aplica",$AI$98))</f>
        <v>1535</v>
      </c>
      <c r="AY98" t="s" s="154">
        <f>IF(AY25="","",IF(AY25="Tarifa 1","No aplica",$AI$98))</f>
        <v>952</v>
      </c>
      <c r="AZ98" t="s" s="154">
        <f>IF(AZ25="","",IF(AZ25="Tarifa 1","No aplica",$AI$98))</f>
        <v>1535</v>
      </c>
      <c r="BA98" t="s" s="154">
        <f>IF(BA25="","",IF(BA25="Tarifa 1","No aplica",$AI$98))</f>
        <v>952</v>
      </c>
      <c r="BB98" t="s" s="154">
        <f>IF(BB25="","",IF(BB25="Tarifa 1","No aplica",$AI$98))</f>
        <v>1535</v>
      </c>
      <c r="BC98" t="s" s="154">
        <f>IF(BC25="","",IF(BC25="Tarifa 1","No aplica",$AI$98))</f>
        <v>1535</v>
      </c>
      <c r="BD98" t="s" s="154">
        <f>IF(BD25="","",IF(BD25="Tarifa 1","No aplica",$AI$98))</f>
        <v>1535</v>
      </c>
      <c r="BE98" t="s" s="154">
        <f>IF(BE25="","",IF(BE25="Tarifa 1","No aplica",$AI$98))</f>
        <v>952</v>
      </c>
      <c r="BF98" t="s" s="154">
        <f>IF(BF25="","",IF(BF25="Tarifa 1","No aplica",$AI$98))</f>
        <v>952</v>
      </c>
      <c r="BG98" t="s" s="154">
        <f>IF(BG25="","",IF(BG25="Tarifa 1","No aplica",$AI$98))</f>
        <v>1535</v>
      </c>
      <c r="BH98" t="s" s="154">
        <f>IF(BH25="","",IF(BH25="Tarifa 1","No aplica",$AI$98))</f>
        <v>1535</v>
      </c>
      <c r="BI98" t="s" s="154">
        <f>IF(BI25="","",IF(BI25="Tarifa 1","No aplica",$AI$98))</f>
        <v>952</v>
      </c>
      <c r="BJ98" t="s" s="154">
        <f>IF(BJ25="","",IF(BJ25="Tarifa 1","No aplica",$AI$98))</f>
        <v>1535</v>
      </c>
      <c r="BK98" t="s" s="154">
        <f>IF(BK25="","",IF(BK25="Tarifa 1","No aplica",$AI$98))</f>
        <v>1535</v>
      </c>
      <c r="BL98" t="s" s="154">
        <f>IF(BL25="","",IF(BL25="Tarifa 1","No aplica",$AI$98))</f>
        <v>952</v>
      </c>
      <c r="BM98" t="s" s="154">
        <f>IF(BM25="","",IF(BM25="Tarifa 1","No aplica",$AI$98))</f>
        <v>1535</v>
      </c>
      <c r="BN98" t="s" s="154">
        <f>IF(BN25="","",IF(BN25="Tarifa 1","No aplica",$AI$98))</f>
        <v>952</v>
      </c>
      <c r="BO98" t="s" s="154">
        <f>IF(BO25="","",IF(BO25="Tarifa 1","No aplica",$AI$98))</f>
        <v>1535</v>
      </c>
      <c r="BP98" t="s" s="154">
        <f>IF(BP25="","",IF(BP25="Tarifa 1","No aplica",$AI$98))</f>
        <v>952</v>
      </c>
      <c r="BQ98" t="s" s="154">
        <f>IF(BQ25="","",IF(BQ25="Tarifa 1","No aplica",$AI$98))</f>
        <v>952</v>
      </c>
      <c r="BR98" t="s" s="154">
        <f>IF(BR25="","",IF(BR25="Tarifa 1","No aplica",$AI$98))</f>
        <v>1535</v>
      </c>
      <c r="BS98" t="s" s="154">
        <f>IF(BS25="","",IF(BS25="Tarifa 1","No aplica",$AI$98))</f>
        <v>952</v>
      </c>
      <c r="BT98" t="s" s="154">
        <f>IF(BT25="","",IF(BT25="Tarifa 1","No aplica",$AI$98))</f>
        <v>1535</v>
      </c>
      <c r="BU98" t="s" s="154">
        <f>IF(BU25="","",IF(BU25="Tarifa 1","No aplica",$AI$98))</f>
        <v>1535</v>
      </c>
      <c r="BV98" t="s" s="154">
        <f>IF(BV25="","",IF(BV25="Tarifa 1","No aplica",$AI$98))</f>
        <v>1535</v>
      </c>
      <c r="BW98" t="s" s="154">
        <f>IF(BW25="","",IF(BW25="Tarifa 1","No aplica",$AI$98))</f>
        <v>1535</v>
      </c>
      <c r="BX98" t="s" s="154">
        <f>IF(BX25="","",IF(BX25="Tarifa 1","No aplica",$AI$98))</f>
        <v>1535</v>
      </c>
      <c r="BY98" t="s" s="154">
        <f>IF(BY25="","",IF(BY25="Tarifa 1","No aplica",$AI$98))</f>
        <v>1535</v>
      </c>
      <c r="BZ98" t="s" s="154">
        <f>IF(BZ25="","",IF(BZ25="Tarifa 1","No aplica",$AI$98))</f>
        <v>1535</v>
      </c>
      <c r="CA98" t="s" s="154">
        <f>IF(CA25="","",IF(CA25="Tarifa 1","No aplica",$AI$98))</f>
        <v>952</v>
      </c>
      <c r="CB98" t="s" s="154">
        <f>IF(CB25="","",IF(CB25="Tarifa 1","No aplica",$AI$98))</f>
        <v>952</v>
      </c>
      <c r="CC98" t="s" s="154">
        <f>IF(CC25="","",IF(CC25="Tarifa 1","No aplica",$AI$98))</f>
        <v>952</v>
      </c>
      <c r="CD98" t="s" s="154">
        <f>IF(CD25="","",IF(CD25="Tarifa 1","No aplica",$AI$98))</f>
        <v>952</v>
      </c>
      <c r="CE98" t="s" s="154">
        <f>IF(CE25="","",IF(CE25="Tarifa 1","No aplica",$AI$98))</f>
        <v>952</v>
      </c>
      <c r="CF98" t="s" s="154">
        <f>IF(CF25="","",IF(CF25="Tarifa 1","No aplica",$AI$98))</f>
        <v>1535</v>
      </c>
      <c r="CG98" t="s" s="154">
        <f>IF(CG25="","",IF(CG25="Tarifa 1","No aplica",$AI$98))</f>
        <v>952</v>
      </c>
      <c r="CH98" t="s" s="154">
        <f>IF(CH25="","",IF(CH25="Tarifa 1","No aplica",$AI$98))</f>
        <v>952</v>
      </c>
      <c r="CI98" t="s" s="154">
        <f>IF(CI25="","",IF(CI25="Tarifa 1","No aplica",$AI$98))</f>
        <v>952</v>
      </c>
      <c r="CJ98" t="s" s="154">
        <f>IF(CJ25="","",IF(CJ25="Tarifa 1","No aplica",$AI$98))</f>
        <v>952</v>
      </c>
      <c r="CK98" t="s" s="154">
        <f>IF(CK25="","",IF(CK25="Tarifa 1","No aplica",$AI$98))</f>
        <v>1535</v>
      </c>
      <c r="CL98" t="s" s="154">
        <f>IF(CL25="","",IF(CL25="Tarifa 1","No aplica",$AI$98))</f>
        <v>1535</v>
      </c>
      <c r="CM98" t="s" s="154">
        <f>IF(CM25="","",IF(CM25="Tarifa 1","No aplica",$AI$98))</f>
        <v>952</v>
      </c>
      <c r="CN98" t="s" s="154">
        <f>IF(CN25="","",IF(CN25="Tarifa 1","No aplica",$AI$98))</f>
        <v>952</v>
      </c>
      <c r="CO98" t="s" s="154">
        <f>IF(CO25="","",IF(CO25="Tarifa 1","No aplica",$AI$98))</f>
        <v>1535</v>
      </c>
      <c r="CP98" t="s" s="154">
        <f>IF(CP25="","",IF(CP25="Tarifa 1","No aplica",$AI$98))</f>
        <v>1535</v>
      </c>
      <c r="CQ98" t="s" s="154">
        <f>IF(CQ25="","",IF(CQ25="Tarifa 1","No aplica",$AI$98))</f>
      </c>
      <c r="CR98" t="s" s="154">
        <f>IF(CR25="","",IF(CR25="Tarifa 1","No aplica",$AI$98))</f>
      </c>
      <c r="CS98" t="s" s="154">
        <f>IF(CS25="","",IF(CS25="Tarifa 1","No aplica",$AI$98))</f>
      </c>
      <c r="CT98" t="s" s="154">
        <f>IF(CT25="","",IF(CT25="Tarifa 1","No aplica",$AI$98))</f>
      </c>
      <c r="CU98" t="s" s="154">
        <f>IF(CU25="","",IF(CU25="Tarifa 1","No aplica",$AI$98))</f>
      </c>
      <c r="CV98" t="s" s="154">
        <f>IF(CV25="","",IF(CV25="Tarifa 1","No aplica",$AI$98))</f>
      </c>
      <c r="CW98" t="s" s="154">
        <f>IF(CW25="","",IF(CW25="Tarifa 1","No aplica",$AI$98))</f>
      </c>
      <c r="CX98" t="s" s="154">
        <f>IF(CX25="","",IF(CX25="Tarifa 1","No aplica",$AI$98))</f>
      </c>
      <c r="CY98" t="s" s="154">
        <f>IF(CY25="","",IF(CY25="Tarifa 1","No aplica",$AI$98))</f>
      </c>
      <c r="CZ98" t="s" s="154">
        <f>IF(CZ25="","",IF(CZ25="Tarifa 1","No aplica",$AI$98))</f>
      </c>
      <c r="DA98" t="s" s="154">
        <f>IF(DA25="","",IF(DA25="Tarifa 1","No aplica",$AI$98))</f>
      </c>
      <c r="DB98" t="s" s="154">
        <f>IF(DB25="","",IF(DB25="Tarifa 1","No aplica",$AI$98))</f>
      </c>
      <c r="DC98" t="s" s="154">
        <f>IF(DC25="","",IF(DC25="Tarifa 1","No aplica",$AI$98))</f>
      </c>
      <c r="DD98" t="s" s="154">
        <f>IF(DD25="","",IF(DD25="Tarifa 1","No aplica",$AI$98))</f>
      </c>
      <c r="DE98" t="s" s="154">
        <f>IF(DE25="","",IF(DE25="Tarifa 1","No aplica",$AI$98))</f>
      </c>
      <c r="DF98" t="s" s="154">
        <f>IF(DF25="","",IF(DF25="Tarifa 1","No aplica",$AI$98))</f>
      </c>
      <c r="DG98" t="s" s="154">
        <f>IF(DG25="","",IF(DG25="Tarifa 1","No aplica",$AI$98))</f>
      </c>
      <c r="DH98" t="s" s="154">
        <f>IF(DH25="","",IF(DH25="Tarifa 1","No aplica",$AI$98))</f>
      </c>
      <c r="DI98" t="s" s="154">
        <f>IF(DI25="","",IF(DI25="Tarifa 1","No aplica",$AI$98))</f>
      </c>
      <c r="DJ98" t="s" s="154">
        <f>IF(DJ25="","",IF(DJ25="Tarifa 1","No aplica",$AI$98))</f>
      </c>
      <c r="DK98" t="s" s="154">
        <f>IF(DK25="","",IF(DK25="Tarifa 1","No aplica",$AI$98))</f>
      </c>
      <c r="DL98" t="s" s="154">
        <f>IF(DL25="","",IF(DL25="Tarifa 1","No aplica",$AI$98))</f>
      </c>
      <c r="DM98" t="s" s="154">
        <f>IF(DM25="","",IF(DM25="Tarifa 1","No aplica",$AI$98))</f>
      </c>
      <c r="DN98" t="s" s="154">
        <f>IF(DN25="","",IF(DN25="Tarifa 1","No aplica",$AI$98))</f>
      </c>
      <c r="DO98" t="s" s="154">
        <f>IF(DO25="","",IF(DO25="Tarifa 1","No aplica",$AI$98))</f>
      </c>
      <c r="DP98" t="s" s="154">
        <f>IF(DP25="","",IF(DP25="Tarifa 1","No aplica",$AI$98))</f>
      </c>
      <c r="DQ98" t="s" s="154">
        <f>IF(DQ25="","",IF(DQ25="Tarifa 1","No aplica",$AI$98))</f>
      </c>
      <c r="DR98" t="s" s="154">
        <f>IF(DR25="","",IF(DR25="Tarifa 1","No aplica",$AI$98))</f>
      </c>
      <c r="DS98" t="s" s="154">
        <f>IF(DS25="","",IF(DS25="Tarifa 1","No aplica",$AI$98))</f>
      </c>
      <c r="DT98" t="s" s="154">
        <f>IF(DT25="","",IF(DT25="Tarifa 1","No aplica",$AI$98))</f>
      </c>
      <c r="DU98" t="s" s="154">
        <f>IF(DU25="","",IF(DU25="Tarifa 1","No aplica",$AI$98))</f>
      </c>
      <c r="DV98" t="s" s="154">
        <f>IF(DV25="","",IF(DV25="Tarifa 1","No aplica",$AI$98))</f>
      </c>
      <c r="DW98" t="s" s="154">
        <f>IF(DW25="","",IF(DW25="Tarifa 1","No aplica",$AI$98))</f>
      </c>
      <c r="DX98" t="s" s="154">
        <f>IF(DX25="","",IF(DX25="Tarifa 1","No aplica",$AI$98))</f>
      </c>
      <c r="DY98" t="s" s="154">
        <f>IF(DY25="","",IF(DY25="Tarifa 1","No aplica",$AI$98))</f>
      </c>
      <c r="DZ98" t="s" s="154">
        <f>IF(DZ25="","",IF(DZ25="Tarifa 1","No aplica",$AI$98))</f>
      </c>
      <c r="EA98" t="s" s="154">
        <f>IF(EA25="","",IF(EA25="Tarifa 1","No aplica",$AI$98))</f>
      </c>
      <c r="EB98" t="s" s="154">
        <f>IF(EB25="","",IF(EB25="Tarifa 1","No aplica",$AI$98))</f>
      </c>
      <c r="EC98" t="s" s="154">
        <f>IF(EC25="","",IF(EC25="Tarifa 1","No aplica",$AI$98))</f>
      </c>
      <c r="ED98" t="s" s="154">
        <f>IF(ED25="","",IF(ED25="Tarifa 1","No aplica",$AI$98))</f>
      </c>
      <c r="EE98" t="s" s="154">
        <f>IF(EE25="","",IF(EE25="Tarifa 1","No aplica",$AI$98))</f>
      </c>
      <c r="EF98" t="s" s="154">
        <f>IF(EF25="","",IF(EF25="Tarifa 1","No aplica",$AI$98))</f>
      </c>
      <c r="EG98" t="s" s="154">
        <f>IF(EG25="","",IF(EG25="Tarifa 1","No aplica",$AI$98))</f>
      </c>
      <c r="EH98" t="s" s="154">
        <f>IF(EH25="","",IF(EH25="Tarifa 1","No aplica",$AI$98))</f>
      </c>
      <c r="EI98" t="s" s="154">
        <f>IF(EI25="","",IF(EI25="Tarifa 1","No aplica",$AI$98))</f>
      </c>
      <c r="EJ98" t="s" s="154">
        <f>IF(EJ25="","",IF(EJ25="Tarifa 1","No aplica",$AI$98))</f>
      </c>
      <c r="EK98" t="s" s="154">
        <f>IF(EK25="","",IF(EK25="Tarifa 1","No aplica",$AI$98))</f>
      </c>
      <c r="EL98" t="s" s="154">
        <f>IF(EL25="","",IF(EL25="Tarifa 1","No aplica",$AI$98))</f>
      </c>
      <c r="EM98" t="s" s="154">
        <f>IF(EM25="","",IF(EM25="Tarifa 1","No aplica",$AI$98))</f>
      </c>
      <c r="EN98" t="s" s="154">
        <f>IF(EN25="","",IF(EN25="Tarifa 1","No aplica",$AI$98))</f>
      </c>
      <c r="EO98" t="s" s="154">
        <f>IF(EO25="","",IF(EO25="Tarifa 1","No aplica",$AI$98))</f>
      </c>
      <c r="EP98" t="s" s="154">
        <f>IF(EP25="","",IF(EP25="Tarifa 1","No aplica",$AI$98))</f>
      </c>
      <c r="EQ98" t="s" s="154">
        <f>IF(EQ25="","",IF(EQ25="Tarifa 1","No aplica",$AI$98))</f>
      </c>
      <c r="ER98" t="s" s="154">
        <f>IF(ER25="","",IF(ER25="Tarifa 1","No aplica",$AI$98))</f>
      </c>
      <c r="ES98" t="s" s="154">
        <f>IF(ES25="","",IF(ES25="Tarifa 1","No aplica",$AI$98))</f>
      </c>
      <c r="ET98" t="s" s="154">
        <f>IF(ET25="","",IF(ET25="Tarifa 1","No aplica",$AI$98))</f>
      </c>
      <c r="EU98" t="s" s="154">
        <f>IF(EU25="","",IF(EU25="Tarifa 1","No aplica",$AI$98))</f>
      </c>
      <c r="EV98" t="s" s="154">
        <f>IF(EV25="","",IF(EV25="Tarifa 1","No aplica",$AI$98))</f>
      </c>
      <c r="EW98" t="s" s="154">
        <f>IF(EW25="","",IF(EW25="Tarifa 1","No aplica",$AI$98))</f>
      </c>
      <c r="EX98" t="s" s="154">
        <f>IF(EX25="","",IF(EX25="Tarifa 1","No aplica",$AI$98))</f>
      </c>
      <c r="EY98" t="s" s="154">
        <f>IF(EY25="","",IF(EY25="Tarifa 1","No aplica",$AI$98))</f>
      </c>
      <c r="EZ98" t="s" s="154">
        <f>IF(EZ25="","",IF(EZ25="Tarifa 1","No aplica",$AI$98))</f>
      </c>
      <c r="FA98" t="s" s="154">
        <f>IF(FA25="","",IF(FA25="Tarifa 1","No aplica",$AI$98))</f>
      </c>
      <c r="FB98" t="s" s="154">
        <f>IF(FB25="","",IF(FB25="Tarifa 1","No aplica",$AI$98))</f>
      </c>
      <c r="FC98" t="s" s="154">
        <f>IF(FC25="","",IF(FC25="Tarifa 1","No aplica",$AI$98))</f>
      </c>
      <c r="FD98" t="s" s="154">
        <f>IF(FD25="","",IF(FD25="Tarifa 1","No aplica",$AI$98))</f>
      </c>
      <c r="FE98" t="s" s="154">
        <f>IF(FE25="","",IF(FE25="Tarifa 1","No aplica",$AI$98))</f>
      </c>
      <c r="FF98" t="s" s="154">
        <f>IF(FF25="","",IF(FF25="Tarifa 1","No aplica",$AI$98))</f>
      </c>
      <c r="FG98" t="s" s="154">
        <f>IF(FG25="","",IF(FG25="Tarifa 1","No aplica",$AI$98))</f>
      </c>
      <c r="FH98" t="s" s="154">
        <f>IF(FH25="","",IF(FH25="Tarifa 1","No aplica",$AI$98))</f>
      </c>
      <c r="FI98" t="s" s="154">
        <f t="shared" si="5523"/>
      </c>
      <c r="FJ98" t="s" s="154">
        <f>IF(FJ25="","",IF(FJ25="Tarifa 1","No aplica",$AI$98))</f>
      </c>
      <c r="FK98" t="s" s="154">
        <f>IF(FK25="","",IF(FK25="Tarifa 1","No aplica",$AI$98))</f>
      </c>
      <c r="FL98" t="s" s="154">
        <f>IF(FL25="","",IF(FL25="Tarifa 1","No aplica",$AI$98))</f>
      </c>
      <c r="FM98" t="s" s="154">
        <f>IF(FM25="","",IF(FM25="Tarifa 1","No aplica",$AI$98))</f>
      </c>
      <c r="FN98" t="s" s="154">
        <f>IF(FN25="","",IF(FN25="Tarifa 1","No aplica",$AI$98))</f>
      </c>
      <c r="FO98" t="s" s="154">
        <f>IF(FO25="","",IF(FO25="Tarifa 1","No aplica",$AI$98))</f>
      </c>
      <c r="FP98" t="s" s="154">
        <f>IF(FP25="","",IF(FP25="Tarifa 1","No aplica",$AI$98))</f>
      </c>
      <c r="FQ98" t="s" s="154">
        <f>IF(FQ25="","",IF(FQ25="Tarifa 1","No aplica",$AI$98))</f>
      </c>
      <c r="FR98" t="s" s="154">
        <f>IF(FR25="","",IF(FR25="Tarifa 1","No aplica",$AI$98))</f>
      </c>
      <c r="FS98" t="s" s="154">
        <f>IF(FS25="","",IF(FS25="Tarifa 1","No aplica",$AI$98))</f>
      </c>
      <c r="FT98" t="s" s="154">
        <f>IF(FT25="","",IF(FT25="Tarifa 1","No aplica",$AI$98))</f>
      </c>
      <c r="FU98" t="s" s="154">
        <f>IF(FU25="","",IF(FU25="Tarifa 1","No aplica",$AI$98))</f>
      </c>
      <c r="FV98" t="s" s="154">
        <f>IF(FV25="","",IF(FV25="Tarifa 1","No aplica",$AI$98))</f>
      </c>
      <c r="FW98" t="s" s="154">
        <f>IF(FW25="","",IF(FW25="Tarifa 1","No aplica",$AI$98))</f>
      </c>
      <c r="FX98" t="s" s="154">
        <f>IF(FX25="","",IF(FX25="Tarifa 1","No aplica",$AI$98))</f>
      </c>
      <c r="FY98" t="s" s="154">
        <f>IF(FY25="","",IF(FY25="Tarifa 1","No aplica",$AI$98))</f>
      </c>
      <c r="FZ98" t="s" s="154">
        <f>IF(FZ25="","",IF(FZ25="Tarifa 1","No aplica",$AI$98))</f>
      </c>
      <c r="GA98" t="s" s="154">
        <f>IF(GA25="","",IF(GA25="Tarifa 1","No aplica",$AI$98))</f>
      </c>
      <c r="GB98" t="s" s="154">
        <f>IF(GB25="","",IF(GB25="Tarifa 1","No aplica",$AI$98))</f>
      </c>
      <c r="GC98" t="s" s="154">
        <f>IF(GC25="","",IF(GC25="Tarifa 1","No aplica",$AI$98))</f>
      </c>
      <c r="GD98" t="s" s="154">
        <f>IF(GD25="","",IF(GD25="Tarifa 1","No aplica",$AI$98))</f>
      </c>
      <c r="GE98" t="s" s="154">
        <f>IF(GE25="","",IF(GE25="Tarifa 1","No aplica",$AI$98))</f>
      </c>
      <c r="GF98" t="s" s="154">
        <f>IF(GF25="","",IF(GF25="Tarifa 1","No aplica",$AI$98))</f>
      </c>
      <c r="GG98" t="s" s="154">
        <f>IF(GG25="","",IF(GG25="Tarifa 1","No aplica",$AI$98))</f>
      </c>
      <c r="GH98" t="s" s="154">
        <f>IF(GH25="","",IF(GH25="Tarifa 1","No aplica",$AI$98))</f>
      </c>
      <c r="GI98" t="s" s="154">
        <f>IF(GI25="","",IF(GI25="Tarifa 1","No aplica",$AI$98))</f>
      </c>
      <c r="GJ98" t="s" s="154">
        <f>IF(GJ25="","",IF(GJ25="Tarifa 1","No aplica",$AI$98))</f>
      </c>
      <c r="GK98" t="s" s="154">
        <f>IF(GK25="","",IF(GK25="Tarifa 1","No aplica",$AI$98))</f>
      </c>
      <c r="GL98" t="s" s="154">
        <f>IF(GL25="","",IF(GL25="Tarifa 1","No aplica",$AI$98))</f>
      </c>
      <c r="GM98" t="s" s="154">
        <f>IF(GM25="","",IF(GM25="Tarifa 1","No aplica",$AI$98))</f>
      </c>
      <c r="GN98" t="s" s="154">
        <f>IF(GN25="","",IF(GN25="Tarifa 1","No aplica",$AI$98))</f>
      </c>
      <c r="GO98" t="s" s="154">
        <f>IF(GO25="","",IF(GO25="Tarifa 1","No aplica",$AI$98))</f>
      </c>
      <c r="GP98" t="s" s="154">
        <f>IF(GP25="","",IF(GP25="Tarifa 1","No aplica",$AI$98))</f>
      </c>
      <c r="GQ98" t="s" s="154">
        <f>IF(GQ25="","",IF(GQ25="Tarifa 1","No aplica",$AI$98))</f>
      </c>
      <c r="GR98" t="s" s="154">
        <f>IF(GR25="","",IF(GR25="Tarifa 1","No aplica",$AI$98))</f>
      </c>
      <c r="GS98" t="s" s="154">
        <f>IF(GS25="","",IF(GS25="Tarifa 1","No aplica",$AI$98))</f>
      </c>
      <c r="GT98" t="s" s="154">
        <f>IF(GT25="","",IF(GT25="Tarifa 1","No aplica",$AI$98))</f>
      </c>
      <c r="GU98" t="s" s="154">
        <f>IF(GU25="","",IF(GU25="Tarifa 1","No aplica",$AI$98))</f>
      </c>
      <c r="GV98" t="s" s="154">
        <f>IF(GV25="","",IF(GV25="Tarifa 1","No aplica",$AI$98))</f>
      </c>
      <c r="GW98" t="s" s="154">
        <f>IF(GW25="","",IF(GW25="Tarifa 1","No aplica",$AI$98))</f>
      </c>
      <c r="GX98" t="s" s="154">
        <f>IF(GX25="","",IF(GX25="Tarifa 1","No aplica",$AI$98))</f>
      </c>
      <c r="GY98" t="s" s="154">
        <f>IF(GY25="","",IF(GY25="Tarifa 1","No aplica",$AI$98))</f>
      </c>
      <c r="GZ98" t="s" s="154">
        <f>IF(GZ25="","",IF(GZ25="Tarifa 1","No aplica",$AI$98))</f>
      </c>
      <c r="HA98" t="s" s="154">
        <f>IF(HA25="","",IF(HA25="Tarifa 1","No aplica",$AI$98))</f>
      </c>
      <c r="HB98" t="s" s="154">
        <f>IF(HB25="","",IF(HB25="Tarifa 1","No aplica",$AI$98))</f>
      </c>
      <c r="HC98" t="s" s="154">
        <f>IF(HC25="","",IF(HC25="Tarifa 1","No aplica",$AI$98))</f>
      </c>
      <c r="HD98" t="s" s="154">
        <f>IF(HD25="","",IF(HD25="Tarifa 1","No aplica",$AI$98))</f>
      </c>
      <c r="HE98" t="s" s="154">
        <f>IF(HE25="","",IF(HE25="Tarifa 1","No aplica",$AI$98))</f>
      </c>
      <c r="HF98" t="s" s="154">
        <f>IF(HF25="","",IF(HF25="Tarifa 1","No aplica",$AI$98))</f>
      </c>
      <c r="HG98" t="s" s="154">
        <f>IF(HG25="","",IF(HG25="Tarifa 1","No aplica",$AI$98))</f>
      </c>
      <c r="HH98" t="s" s="154">
        <f>IF(HH25="","",IF(HH25="Tarifa 1","No aplica",$AI$98))</f>
      </c>
      <c r="HI98" t="s" s="154">
        <f>IF(HI25="","",IF(HI25="Tarifa 1","No aplica",$AI$98))</f>
      </c>
      <c r="HJ98" t="s" s="154">
        <f>IF(HJ25="","",IF(HJ25="Tarifa 1","No aplica",$AI$98))</f>
      </c>
      <c r="HK98" t="s" s="154">
        <f>IF(HK25="","",IF(HK25="Tarifa 1","No aplica",$AI$98))</f>
      </c>
      <c r="HL98" t="s" s="154">
        <f>IF(HL25="","",IF(HL25="Tarifa 1","No aplica",$AI$98))</f>
      </c>
      <c r="HM98" t="s" s="154">
        <f>IF(HM25="","",IF(HM25="Tarifa 1","No aplica",$AI$98))</f>
      </c>
      <c r="HN98" t="s" s="154">
        <f>IF(HN25="","",IF(HN25="Tarifa 1","No aplica",$AI$98))</f>
      </c>
      <c r="HO98" t="s" s="154">
        <f>IF(HO25="","",IF(HO25="Tarifa 1","No aplica",$AI$98))</f>
      </c>
      <c r="HP98" t="s" s="154">
        <f>IF(HP25="","",IF(HP25="Tarifa 1","No aplica",$AI$98))</f>
      </c>
      <c r="HQ98" t="s" s="154">
        <f>IF(HQ25="","",IF(HQ25="Tarifa 1","No aplica",$AI$98))</f>
      </c>
      <c r="HR98" t="s" s="154">
        <f>IF(HR25="","",IF(HR25="Tarifa 1","No aplica",$AI$98))</f>
      </c>
      <c r="HS98" t="s" s="154">
        <f>IF(HS25="","",IF(HS25="Tarifa 1","No aplica",$AI$98))</f>
      </c>
      <c r="HT98" t="s" s="154">
        <f>IF(HT25="","",IF(HT25="Tarifa 1","No aplica",$AI$98))</f>
      </c>
      <c r="HU98" t="s" s="154">
        <f>IF(HU25="","",IF(HU25="Tarifa 1","No aplica",$AI$98))</f>
      </c>
      <c r="HV98" t="s" s="154">
        <f>IF(HV25="","",IF(HV25="Tarifa 1","No aplica",$AI$98))</f>
      </c>
      <c r="HW98" t="s" s="154">
        <f>IF(HW25="","",IF(HW25="Tarifa 1","No aplica",$AI$98))</f>
      </c>
      <c r="HX98" t="s" s="154">
        <f>IF(HX25="","",IF(HX25="Tarifa 1","No aplica",$AI$98))</f>
      </c>
      <c r="HY98" t="s" s="154">
        <f>IF(HY25="","",IF(HY25="Tarifa 1","No aplica",$AI$98))</f>
      </c>
      <c r="HZ98" t="s" s="154">
        <f>IF(HZ25="","",IF(HZ25="Tarifa 1","No aplica",$AI$98))</f>
      </c>
      <c r="IA98" t="s" s="154">
        <f>IF(IA25="","",IF(IA25="Tarifa 1","No aplica",$AI$98))</f>
      </c>
      <c r="IB98" t="s" s="154">
        <f>IF(IB25="","",IF(IB25="Tarifa 1","No aplica",$AI$98))</f>
      </c>
      <c r="IC98" t="s" s="154">
        <f>IF(IC25="","",IF(IC25="Tarifa 1","No aplica",$AI$98))</f>
      </c>
      <c r="ID98" t="s" s="154">
        <f>IF(ID25="","",IF(ID25="Tarifa 1","No aplica",$AI$98))</f>
      </c>
      <c r="IE98" t="s" s="154">
        <f>IF(IE25="","",IF(IE25="Tarifa 1","No aplica",$AI$98))</f>
      </c>
      <c r="IF98" t="s" s="154">
        <f>IF(IF25="","",IF(IF25="Tarifa 1","No aplica",$AI$98))</f>
      </c>
      <c r="IG98" t="s" s="154">
        <f>IF(IG25="","",IF(IG25="Tarifa 1","No aplica",$AI$98))</f>
      </c>
      <c r="IH98" t="s" s="154">
        <f>IF(IH25="","",IF(IH25="Tarifa 1","No aplica",$AI$98))</f>
      </c>
      <c r="II98" t="s" s="154">
        <f>IF(II25="","",IF(II25="Tarifa 1","No aplica",$AI$98))</f>
      </c>
      <c r="IJ98" t="s" s="154">
        <f>IF(IJ25="","",IF(IJ25="Tarifa 1","No aplica",$AI$98))</f>
      </c>
      <c r="IK98" t="s" s="154">
        <f>IF(IK25="","",IF(IK25="Tarifa 1","No aplica",$AI$98))</f>
      </c>
      <c r="IL98" t="s" s="154">
        <f>IF(IL25="","",IF(IL25="Tarifa 1","No aplica",$AI$98))</f>
      </c>
      <c r="IM98" t="s" s="154">
        <f>IF(IM25="","",IF(IM25="Tarifa 1","No aplica",$AI$98))</f>
      </c>
      <c r="IN98" t="s" s="154">
        <f>IF(IN25="","",IF(IN25="Tarifa 1","No aplica",$AI$98))</f>
      </c>
      <c r="IO98" t="s" s="154">
        <f>IF(IO25="","",IF(IO25="Tarifa 1","No aplica",$AI$98))</f>
      </c>
      <c r="IP98" t="s" s="154">
        <f>IF(IP25="","",IF(IP25="Tarifa 1","No aplica",$AI$98))</f>
      </c>
      <c r="IQ98" t="s" s="154">
        <f>IF(IQ25="","",IF(IQ25="Tarifa 1","No aplica",$AI$98))</f>
      </c>
      <c r="IR98" t="s" s="154">
        <f>IF(IR25="","",IF(IR25="Tarifa 1","No aplica",$AI$98))</f>
      </c>
      <c r="IS98" t="s" s="154">
        <f>IF(IS25="","",IF(IS25="Tarifa 1","No aplica",$AI$98))</f>
      </c>
      <c r="IT98" t="s" s="154">
        <f>IF(IT25="","",IF(IT25="Tarifa 1","No aplica",$AI$98))</f>
      </c>
      <c r="IU98" t="s" s="186">
        <f>IF(IU25="","",IF(IU25="Tarifa 1","No aplica",$AI$98))</f>
      </c>
    </row>
    <row r="99" s="141" customFormat="1" ht="15.2" customHeight="1">
      <c r="B99" t="s" s="153">
        <f>IF(INDEX(C99:AH99,1,'Tarifas Eléctricas'!$E$38)=0," ",INDEX(C99:AH99,1,'Tarifas Eléctricas'!$E$38))</f>
        <v>570</v>
      </c>
      <c r="C99" s="157"/>
      <c r="D99" s="157"/>
      <c r="E99" s="157"/>
      <c r="F99" s="157"/>
      <c r="G99" s="157"/>
      <c r="H99" s="157"/>
      <c r="I99" t="s" s="154">
        <v>1708</v>
      </c>
      <c r="J99" s="157"/>
      <c r="K99" s="157"/>
      <c r="L99" s="157"/>
      <c r="M99" s="157"/>
      <c r="N99" s="157"/>
      <c r="O99" s="157"/>
      <c r="P99" t="s" s="154">
        <v>1709</v>
      </c>
      <c r="Q99" t="s" s="154">
        <v>1710</v>
      </c>
      <c r="R99" t="s" s="154">
        <v>1711</v>
      </c>
      <c r="S99" s="157"/>
      <c r="T99" s="157"/>
      <c r="U99" s="157"/>
      <c r="V99" t="s" s="154">
        <v>1712</v>
      </c>
      <c r="W99" t="s" s="154">
        <v>1713</v>
      </c>
      <c r="X99" s="157"/>
      <c r="Y99" s="157"/>
      <c r="Z99" s="157"/>
      <c r="AA99" s="157"/>
      <c r="AB99" s="157"/>
      <c r="AC99" s="157"/>
      <c r="AD99" s="157"/>
      <c r="AE99" s="157"/>
      <c r="AF99" t="s" s="154">
        <v>1714</v>
      </c>
      <c r="AG99" t="s" s="154">
        <v>1715</v>
      </c>
      <c r="AH99" s="157"/>
      <c r="AI99" t="s" s="184">
        <v>1515</v>
      </c>
      <c r="AJ99" t="s" s="185">
        <f>AJ64</f>
        <v>1382</v>
      </c>
      <c r="AK99" t="s" s="154">
        <f t="shared" si="5744" ref="AK99:FI99">IF(AK26="","",IF(AK26="Tarifa 1","No aplica",$AI$99))</f>
        <v>1515</v>
      </c>
      <c r="AL99" t="s" s="154">
        <f>IF(AL26="","",IF(AL26="Tarifa 1","No aplica",$AI$99))</f>
        <v>1515</v>
      </c>
      <c r="AM99" t="s" s="154">
        <f>IF(AM26="","",IF(AM26="Tarifa 1","No aplica",$AI$99))</f>
        <v>1515</v>
      </c>
      <c r="AN99" t="s" s="154">
        <f>IF(AN26="","",IF(AN26="Tarifa 1","No aplica",$AI$99))</f>
        <v>1515</v>
      </c>
      <c r="AO99" t="s" s="154">
        <f>IF(AO26="","",IF(AO26="Tarifa 1","No aplica",$AI$99))</f>
        <v>1515</v>
      </c>
      <c r="AP99" t="s" s="154">
        <f>IF(AP26="","",IF(AP26="Tarifa 1","No aplica",$AI$99))</f>
        <v>1515</v>
      </c>
      <c r="AQ99" t="s" s="154">
        <f>IF(AQ26="","",IF(AQ26="Tarifa 1","No aplica",$AI$99))</f>
        <v>1515</v>
      </c>
      <c r="AR99" t="s" s="154">
        <f>IF(AR26="","",IF(AR26="Tarifa 1","No aplica",$AI$99))</f>
        <v>1515</v>
      </c>
      <c r="AS99" t="s" s="154">
        <f>IF(AS26="","",IF(AS26="Tarifa 1","No aplica",$AI$99))</f>
        <v>1515</v>
      </c>
      <c r="AT99" t="s" s="154">
        <f>IF(AT26="","",IF(AT26="Tarifa 1","No aplica",$AI$99))</f>
        <v>1515</v>
      </c>
      <c r="AU99" t="s" s="154">
        <f>IF(AU26="","",IF(AU26="Tarifa 1","No aplica",$AI$99))</f>
        <v>1515</v>
      </c>
      <c r="AV99" t="s" s="154">
        <f>IF(AV26="","",IF(AV26="Tarifa 1","No aplica",$AI$99))</f>
        <v>1515</v>
      </c>
      <c r="AW99" t="s" s="154">
        <f>IF(AW26="","",IF(AW26="Tarifa 1","No aplica",$AI$99))</f>
        <v>1515</v>
      </c>
      <c r="AX99" t="s" s="154">
        <f>IF(AX26="","",IF(AX26="Tarifa 1","No aplica",$AI$99))</f>
        <v>1515</v>
      </c>
      <c r="AY99" t="s" s="154">
        <f>IF(AY26="","",IF(AY26="Tarifa 1","No aplica",$AI$99))</f>
        <v>1515</v>
      </c>
      <c r="AZ99" t="s" s="154">
        <f>IF(AZ26="","",IF(AZ26="Tarifa 1","No aplica",$AI$99))</f>
        <v>1515</v>
      </c>
      <c r="BA99" t="s" s="154">
        <f>IF(BA26="","",IF(BA26="Tarifa 1","No aplica",$AI$99))</f>
        <v>1515</v>
      </c>
      <c r="BB99" t="s" s="154">
        <f>IF(BB26="","",IF(BB26="Tarifa 1","No aplica",$AI$99))</f>
        <v>1515</v>
      </c>
      <c r="BC99" t="s" s="154">
        <f>IF(BC26="","",IF(BC26="Tarifa 1","No aplica",$AI$99))</f>
      </c>
      <c r="BD99" t="s" s="154">
        <f>IF(BD26="","",IF(BD26="Tarifa 1","No aplica",$AI$99))</f>
      </c>
      <c r="BE99" t="s" s="154">
        <f>IF(BE26="","",IF(BE26="Tarifa 1","No aplica",$AI$99))</f>
      </c>
      <c r="BF99" t="s" s="154">
        <f>IF(BF26="","",IF(BF26="Tarifa 1","No aplica",$AI$99))</f>
      </c>
      <c r="BG99" t="s" s="154">
        <f>IF(BG26="","",IF(BG26="Tarifa 1","No aplica",$AI$99))</f>
      </c>
      <c r="BH99" t="s" s="154">
        <f>IF(BH26="","",IF(BH26="Tarifa 1","No aplica",$AI$99))</f>
      </c>
      <c r="BI99" t="s" s="154">
        <f>IF(BI26="","",IF(BI26="Tarifa 1","No aplica",$AI$99))</f>
      </c>
      <c r="BJ99" t="s" s="154">
        <f>IF(BJ26="","",IF(BJ26="Tarifa 1","No aplica",$AI$99))</f>
      </c>
      <c r="BK99" t="s" s="154">
        <f>IF(BK26="","",IF(BK26="Tarifa 1","No aplica",$AI$99))</f>
      </c>
      <c r="BL99" t="s" s="154">
        <f>IF(BL26="","",IF(BL26="Tarifa 1","No aplica",$AI$99))</f>
      </c>
      <c r="BM99" t="s" s="154">
        <f>IF(BM26="","",IF(BM26="Tarifa 1","No aplica",$AI$99))</f>
      </c>
      <c r="BN99" t="s" s="154">
        <f>IF(BN26="","",IF(BN26="Tarifa 1","No aplica",$AI$99))</f>
      </c>
      <c r="BO99" t="s" s="154">
        <f>IF(BO26="","",IF(BO26="Tarifa 1","No aplica",$AI$99))</f>
      </c>
      <c r="BP99" t="s" s="154">
        <f>IF(BP26="","",IF(BP26="Tarifa 1","No aplica",$AI$99))</f>
      </c>
      <c r="BQ99" t="s" s="154">
        <f>IF(BQ26="","",IF(BQ26="Tarifa 1","No aplica",$AI$99))</f>
      </c>
      <c r="BR99" t="s" s="154">
        <f>IF(BR26="","",IF(BR26="Tarifa 1","No aplica",$AI$99))</f>
      </c>
      <c r="BS99" t="s" s="154">
        <f>IF(BS26="","",IF(BS26="Tarifa 1","No aplica",$AI$99))</f>
      </c>
      <c r="BT99" t="s" s="154">
        <f>IF(BT26="","",IF(BT26="Tarifa 1","No aplica",$AI$99))</f>
      </c>
      <c r="BU99" t="s" s="154">
        <f>IF(BU26="","",IF(BU26="Tarifa 1","No aplica",$AI$99))</f>
      </c>
      <c r="BV99" t="s" s="154">
        <f>IF(BV26="","",IF(BV26="Tarifa 1","No aplica",$AI$99))</f>
      </c>
      <c r="BW99" t="s" s="154">
        <f>IF(BW26="","",IF(BW26="Tarifa 1","No aplica",$AI$99))</f>
      </c>
      <c r="BX99" t="s" s="154">
        <f>IF(BX26="","",IF(BX26="Tarifa 1","No aplica",$AI$99))</f>
      </c>
      <c r="BY99" t="s" s="154">
        <f>IF(BY26="","",IF(BY26="Tarifa 1","No aplica",$AI$99))</f>
      </c>
      <c r="BZ99" t="s" s="154">
        <f>IF(BZ26="","",IF(BZ26="Tarifa 1","No aplica",$AI$99))</f>
      </c>
      <c r="CA99" t="s" s="154">
        <f>IF(CA26="","",IF(CA26="Tarifa 1","No aplica",$AI$99))</f>
      </c>
      <c r="CB99" t="s" s="154">
        <f>IF(CB26="","",IF(CB26="Tarifa 1","No aplica",$AI$99))</f>
      </c>
      <c r="CC99" t="s" s="154">
        <f>IF(CC26="","",IF(CC26="Tarifa 1","No aplica",$AI$99))</f>
      </c>
      <c r="CD99" t="s" s="154">
        <f>IF(CD26="","",IF(CD26="Tarifa 1","No aplica",$AI$99))</f>
      </c>
      <c r="CE99" t="s" s="154">
        <f>IF(CE26="","",IF(CE26="Tarifa 1","No aplica",$AI$99))</f>
      </c>
      <c r="CF99" t="s" s="154">
        <f>IF(CF26="","",IF(CF26="Tarifa 1","No aplica",$AI$99))</f>
      </c>
      <c r="CG99" t="s" s="154">
        <f>IF(CG26="","",IF(CG26="Tarifa 1","No aplica",$AI$99))</f>
      </c>
      <c r="CH99" t="s" s="154">
        <f>IF(CH26="","",IF(CH26="Tarifa 1","No aplica",$AI$99))</f>
      </c>
      <c r="CI99" t="s" s="154">
        <f>IF(CI26="","",IF(CI26="Tarifa 1","No aplica",$AI$99))</f>
      </c>
      <c r="CJ99" t="s" s="154">
        <f>IF(CJ26="","",IF(CJ26="Tarifa 1","No aplica",$AI$99))</f>
      </c>
      <c r="CK99" t="s" s="154">
        <f>IF(CK26="","",IF(CK26="Tarifa 1","No aplica",$AI$99))</f>
      </c>
      <c r="CL99" t="s" s="154">
        <f>IF(CL26="","",IF(CL26="Tarifa 1","No aplica",$AI$99))</f>
      </c>
      <c r="CM99" t="s" s="154">
        <f>IF(CM26="","",IF(CM26="Tarifa 1","No aplica",$AI$99))</f>
      </c>
      <c r="CN99" t="s" s="154">
        <f>IF(CN26="","",IF(CN26="Tarifa 1","No aplica",$AI$99))</f>
      </c>
      <c r="CO99" t="s" s="154">
        <f>IF(CO26="","",IF(CO26="Tarifa 1","No aplica",$AI$99))</f>
      </c>
      <c r="CP99" t="s" s="154">
        <f>IF(CP26="","",IF(CP26="Tarifa 1","No aplica",$AI$99))</f>
      </c>
      <c r="CQ99" t="s" s="154">
        <f>IF(CQ26="","",IF(CQ26="Tarifa 1","No aplica",$AI$99))</f>
      </c>
      <c r="CR99" t="s" s="154">
        <f>IF(CR26="","",IF(CR26="Tarifa 1","No aplica",$AI$99))</f>
      </c>
      <c r="CS99" t="s" s="154">
        <f>IF(CS26="","",IF(CS26="Tarifa 1","No aplica",$AI$99))</f>
      </c>
      <c r="CT99" t="s" s="154">
        <f>IF(CT26="","",IF(CT26="Tarifa 1","No aplica",$AI$99))</f>
      </c>
      <c r="CU99" t="s" s="154">
        <f>IF(CU26="","",IF(CU26="Tarifa 1","No aplica",$AI$99))</f>
      </c>
      <c r="CV99" t="s" s="154">
        <f>IF(CV26="","",IF(CV26="Tarifa 1","No aplica",$AI$99))</f>
      </c>
      <c r="CW99" t="s" s="154">
        <f>IF(CW26="","",IF(CW26="Tarifa 1","No aplica",$AI$99))</f>
      </c>
      <c r="CX99" t="s" s="154">
        <f>IF(CX26="","",IF(CX26="Tarifa 1","No aplica",$AI$99))</f>
      </c>
      <c r="CY99" t="s" s="154">
        <f>IF(CY26="","",IF(CY26="Tarifa 1","No aplica",$AI$99))</f>
      </c>
      <c r="CZ99" t="s" s="154">
        <f>IF(CZ26="","",IF(CZ26="Tarifa 1","No aplica",$AI$99))</f>
      </c>
      <c r="DA99" t="s" s="154">
        <f>IF(DA26="","",IF(DA26="Tarifa 1","No aplica",$AI$99))</f>
      </c>
      <c r="DB99" t="s" s="154">
        <f>IF(DB26="","",IF(DB26="Tarifa 1","No aplica",$AI$99))</f>
      </c>
      <c r="DC99" t="s" s="154">
        <f>IF(DC26="","",IF(DC26="Tarifa 1","No aplica",$AI$99))</f>
      </c>
      <c r="DD99" t="s" s="154">
        <f>IF(DD26="","",IF(DD26="Tarifa 1","No aplica",$AI$99))</f>
      </c>
      <c r="DE99" t="s" s="154">
        <f>IF(DE26="","",IF(DE26="Tarifa 1","No aplica",$AI$99))</f>
      </c>
      <c r="DF99" t="s" s="154">
        <f>IF(DF26="","",IF(DF26="Tarifa 1","No aplica",$AI$99))</f>
      </c>
      <c r="DG99" t="s" s="154">
        <f>IF(DG26="","",IF(DG26="Tarifa 1","No aplica",$AI$99))</f>
      </c>
      <c r="DH99" t="s" s="154">
        <f>IF(DH26="","",IF(DH26="Tarifa 1","No aplica",$AI$99))</f>
      </c>
      <c r="DI99" t="s" s="154">
        <f>IF(DI26="","",IF(DI26="Tarifa 1","No aplica",$AI$99))</f>
      </c>
      <c r="DJ99" t="s" s="154">
        <f>IF(DJ26="","",IF(DJ26="Tarifa 1","No aplica",$AI$99))</f>
      </c>
      <c r="DK99" t="s" s="154">
        <f>IF(DK26="","",IF(DK26="Tarifa 1","No aplica",$AI$99))</f>
      </c>
      <c r="DL99" t="s" s="154">
        <f>IF(DL26="","",IF(DL26="Tarifa 1","No aplica",$AI$99))</f>
      </c>
      <c r="DM99" t="s" s="154">
        <f>IF(DM26="","",IF(DM26="Tarifa 1","No aplica",$AI$99))</f>
      </c>
      <c r="DN99" t="s" s="154">
        <f>IF(DN26="","",IF(DN26="Tarifa 1","No aplica",$AI$99))</f>
      </c>
      <c r="DO99" t="s" s="154">
        <f>IF(DO26="","",IF(DO26="Tarifa 1","No aplica",$AI$99))</f>
      </c>
      <c r="DP99" t="s" s="154">
        <f>IF(DP26="","",IF(DP26="Tarifa 1","No aplica",$AI$99))</f>
      </c>
      <c r="DQ99" t="s" s="154">
        <f>IF(DQ26="","",IF(DQ26="Tarifa 1","No aplica",$AI$99))</f>
      </c>
      <c r="DR99" t="s" s="154">
        <f>IF(DR26="","",IF(DR26="Tarifa 1","No aplica",$AI$99))</f>
      </c>
      <c r="DS99" t="s" s="154">
        <f>IF(DS26="","",IF(DS26="Tarifa 1","No aplica",$AI$99))</f>
      </c>
      <c r="DT99" t="s" s="154">
        <f>IF(DT26="","",IF(DT26="Tarifa 1","No aplica",$AI$99))</f>
      </c>
      <c r="DU99" t="s" s="154">
        <f>IF(DU26="","",IF(DU26="Tarifa 1","No aplica",$AI$99))</f>
      </c>
      <c r="DV99" t="s" s="154">
        <f>IF(DV26="","",IF(DV26="Tarifa 1","No aplica",$AI$99))</f>
      </c>
      <c r="DW99" t="s" s="154">
        <f>IF(DW26="","",IF(DW26="Tarifa 1","No aplica",$AI$99))</f>
      </c>
      <c r="DX99" t="s" s="154">
        <f>IF(DX26="","",IF(DX26="Tarifa 1","No aplica",$AI$99))</f>
      </c>
      <c r="DY99" t="s" s="154">
        <f>IF(DY26="","",IF(DY26="Tarifa 1","No aplica",$AI$99))</f>
      </c>
      <c r="DZ99" t="s" s="154">
        <f>IF(DZ26="","",IF(DZ26="Tarifa 1","No aplica",$AI$99))</f>
      </c>
      <c r="EA99" t="s" s="154">
        <f>IF(EA26="","",IF(EA26="Tarifa 1","No aplica",$AI$99))</f>
      </c>
      <c r="EB99" t="s" s="154">
        <f>IF(EB26="","",IF(EB26="Tarifa 1","No aplica",$AI$99))</f>
      </c>
      <c r="EC99" t="s" s="154">
        <f>IF(EC26="","",IF(EC26="Tarifa 1","No aplica",$AI$99))</f>
      </c>
      <c r="ED99" t="s" s="154">
        <f>IF(ED26="","",IF(ED26="Tarifa 1","No aplica",$AI$99))</f>
      </c>
      <c r="EE99" t="s" s="154">
        <f>IF(EE26="","",IF(EE26="Tarifa 1","No aplica",$AI$99))</f>
      </c>
      <c r="EF99" t="s" s="154">
        <f>IF(EF26="","",IF(EF26="Tarifa 1","No aplica",$AI$99))</f>
      </c>
      <c r="EG99" t="s" s="154">
        <f>IF(EG26="","",IF(EG26="Tarifa 1","No aplica",$AI$99))</f>
      </c>
      <c r="EH99" t="s" s="154">
        <f>IF(EH26="","",IF(EH26="Tarifa 1","No aplica",$AI$99))</f>
      </c>
      <c r="EI99" t="s" s="154">
        <f>IF(EI26="","",IF(EI26="Tarifa 1","No aplica",$AI$99))</f>
      </c>
      <c r="EJ99" t="s" s="154">
        <f>IF(EJ26="","",IF(EJ26="Tarifa 1","No aplica",$AI$99))</f>
      </c>
      <c r="EK99" t="s" s="154">
        <f>IF(EK26="","",IF(EK26="Tarifa 1","No aplica",$AI$99))</f>
      </c>
      <c r="EL99" t="s" s="154">
        <f>IF(EL26="","",IF(EL26="Tarifa 1","No aplica",$AI$99))</f>
      </c>
      <c r="EM99" t="s" s="154">
        <f>IF(EM26="","",IF(EM26="Tarifa 1","No aplica",$AI$99))</f>
      </c>
      <c r="EN99" t="s" s="154">
        <f>IF(EN26="","",IF(EN26="Tarifa 1","No aplica",$AI$99))</f>
      </c>
      <c r="EO99" t="s" s="154">
        <f>IF(EO26="","",IF(EO26="Tarifa 1","No aplica",$AI$99))</f>
      </c>
      <c r="EP99" t="s" s="154">
        <f>IF(EP26="","",IF(EP26="Tarifa 1","No aplica",$AI$99))</f>
      </c>
      <c r="EQ99" t="s" s="154">
        <f>IF(EQ26="","",IF(EQ26="Tarifa 1","No aplica",$AI$99))</f>
      </c>
      <c r="ER99" t="s" s="154">
        <f>IF(ER26="","",IF(ER26="Tarifa 1","No aplica",$AI$99))</f>
      </c>
      <c r="ES99" t="s" s="154">
        <f>IF(ES26="","",IF(ES26="Tarifa 1","No aplica",$AI$99))</f>
      </c>
      <c r="ET99" t="s" s="154">
        <f>IF(ET26="","",IF(ET26="Tarifa 1","No aplica",$AI$99))</f>
      </c>
      <c r="EU99" t="s" s="154">
        <f>IF(EU26="","",IF(EU26="Tarifa 1","No aplica",$AI$99))</f>
      </c>
      <c r="EV99" t="s" s="154">
        <f>IF(EV26="","",IF(EV26="Tarifa 1","No aplica",$AI$99))</f>
      </c>
      <c r="EW99" t="s" s="154">
        <f>IF(EW26="","",IF(EW26="Tarifa 1","No aplica",$AI$99))</f>
      </c>
      <c r="EX99" t="s" s="154">
        <f>IF(EX26="","",IF(EX26="Tarifa 1","No aplica",$AI$99))</f>
      </c>
      <c r="EY99" t="s" s="154">
        <f>IF(EY26="","",IF(EY26="Tarifa 1","No aplica",$AI$99))</f>
      </c>
      <c r="EZ99" t="s" s="154">
        <f>IF(EZ26="","",IF(EZ26="Tarifa 1","No aplica",$AI$99))</f>
      </c>
      <c r="FA99" t="s" s="154">
        <f>IF(FA26="","",IF(FA26="Tarifa 1","No aplica",$AI$99))</f>
      </c>
      <c r="FB99" t="s" s="154">
        <f>IF(FB26="","",IF(FB26="Tarifa 1","No aplica",$AI$99))</f>
      </c>
      <c r="FC99" t="s" s="154">
        <f>IF(FC26="","",IF(FC26="Tarifa 1","No aplica",$AI$99))</f>
      </c>
      <c r="FD99" t="s" s="154">
        <f>IF(FD26="","",IF(FD26="Tarifa 1","No aplica",$AI$99))</f>
      </c>
      <c r="FE99" t="s" s="154">
        <f>IF(FE26="","",IF(FE26="Tarifa 1","No aplica",$AI$99))</f>
      </c>
      <c r="FF99" t="s" s="154">
        <f>IF(FF26="","",IF(FF26="Tarifa 1","No aplica",$AI$99))</f>
      </c>
      <c r="FG99" t="s" s="154">
        <f>IF(FG26="","",IF(FG26="Tarifa 1","No aplica",$AI$99))</f>
      </c>
      <c r="FH99" t="s" s="154">
        <f>IF(FH26="","",IF(FH26="Tarifa 1","No aplica",$AI$99))</f>
      </c>
      <c r="FI99" t="s" s="154">
        <f t="shared" si="5744"/>
      </c>
      <c r="FJ99" t="s" s="154">
        <f>IF(FJ26="","",IF(FJ26="Tarifa 1","No aplica",$AI$99))</f>
      </c>
      <c r="FK99" t="s" s="154">
        <f>IF(FK26="","",IF(FK26="Tarifa 1","No aplica",$AI$99))</f>
      </c>
      <c r="FL99" t="s" s="154">
        <f>IF(FL26="","",IF(FL26="Tarifa 1","No aplica",$AI$99))</f>
      </c>
      <c r="FM99" t="s" s="154">
        <f>IF(FM26="","",IF(FM26="Tarifa 1","No aplica",$AI$99))</f>
      </c>
      <c r="FN99" t="s" s="154">
        <f>IF(FN26="","",IF(FN26="Tarifa 1","No aplica",$AI$99))</f>
      </c>
      <c r="FO99" t="s" s="154">
        <f>IF(FO26="","",IF(FO26="Tarifa 1","No aplica",$AI$99))</f>
      </c>
      <c r="FP99" t="s" s="154">
        <f>IF(FP26="","",IF(FP26="Tarifa 1","No aplica",$AI$99))</f>
      </c>
      <c r="FQ99" t="s" s="154">
        <f>IF(FQ26="","",IF(FQ26="Tarifa 1","No aplica",$AI$99))</f>
      </c>
      <c r="FR99" t="s" s="154">
        <f>IF(FR26="","",IF(FR26="Tarifa 1","No aplica",$AI$99))</f>
      </c>
      <c r="FS99" t="s" s="154">
        <f>IF(FS26="","",IF(FS26="Tarifa 1","No aplica",$AI$99))</f>
      </c>
      <c r="FT99" t="s" s="154">
        <f>IF(FT26="","",IF(FT26="Tarifa 1","No aplica",$AI$99))</f>
      </c>
      <c r="FU99" t="s" s="154">
        <f>IF(FU26="","",IF(FU26="Tarifa 1","No aplica",$AI$99))</f>
      </c>
      <c r="FV99" t="s" s="154">
        <f>IF(FV26="","",IF(FV26="Tarifa 1","No aplica",$AI$99))</f>
      </c>
      <c r="FW99" t="s" s="154">
        <f>IF(FW26="","",IF(FW26="Tarifa 1","No aplica",$AI$99))</f>
      </c>
      <c r="FX99" t="s" s="154">
        <f>IF(FX26="","",IF(FX26="Tarifa 1","No aplica",$AI$99))</f>
      </c>
      <c r="FY99" t="s" s="154">
        <f>IF(FY26="","",IF(FY26="Tarifa 1","No aplica",$AI$99))</f>
      </c>
      <c r="FZ99" t="s" s="154">
        <f>IF(FZ26="","",IF(FZ26="Tarifa 1","No aplica",$AI$99))</f>
      </c>
      <c r="GA99" t="s" s="154">
        <f>IF(GA26="","",IF(GA26="Tarifa 1","No aplica",$AI$99))</f>
      </c>
      <c r="GB99" t="s" s="154">
        <f>IF(GB26="","",IF(GB26="Tarifa 1","No aplica",$AI$99))</f>
      </c>
      <c r="GC99" t="s" s="154">
        <f>IF(GC26="","",IF(GC26="Tarifa 1","No aplica",$AI$99))</f>
      </c>
      <c r="GD99" t="s" s="154">
        <f>IF(GD26="","",IF(GD26="Tarifa 1","No aplica",$AI$99))</f>
      </c>
      <c r="GE99" t="s" s="154">
        <f>IF(GE26="","",IF(GE26="Tarifa 1","No aplica",$AI$99))</f>
      </c>
      <c r="GF99" t="s" s="154">
        <f>IF(GF26="","",IF(GF26="Tarifa 1","No aplica",$AI$99))</f>
      </c>
      <c r="GG99" t="s" s="154">
        <f>IF(GG26="","",IF(GG26="Tarifa 1","No aplica",$AI$99))</f>
      </c>
      <c r="GH99" t="s" s="154">
        <f>IF(GH26="","",IF(GH26="Tarifa 1","No aplica",$AI$99))</f>
      </c>
      <c r="GI99" t="s" s="154">
        <f>IF(GI26="","",IF(GI26="Tarifa 1","No aplica",$AI$99))</f>
      </c>
      <c r="GJ99" t="s" s="154">
        <f>IF(GJ26="","",IF(GJ26="Tarifa 1","No aplica",$AI$99))</f>
      </c>
      <c r="GK99" t="s" s="154">
        <f>IF(GK26="","",IF(GK26="Tarifa 1","No aplica",$AI$99))</f>
      </c>
      <c r="GL99" t="s" s="154">
        <f>IF(GL26="","",IF(GL26="Tarifa 1","No aplica",$AI$99))</f>
      </c>
      <c r="GM99" t="s" s="154">
        <f>IF(GM26="","",IF(GM26="Tarifa 1","No aplica",$AI$99))</f>
      </c>
      <c r="GN99" t="s" s="154">
        <f>IF(GN26="","",IF(GN26="Tarifa 1","No aplica",$AI$99))</f>
      </c>
      <c r="GO99" t="s" s="154">
        <f>IF(GO26="","",IF(GO26="Tarifa 1","No aplica",$AI$99))</f>
      </c>
      <c r="GP99" t="s" s="154">
        <f>IF(GP26="","",IF(GP26="Tarifa 1","No aplica",$AI$99))</f>
      </c>
      <c r="GQ99" t="s" s="154">
        <f>IF(GQ26="","",IF(GQ26="Tarifa 1","No aplica",$AI$99))</f>
      </c>
      <c r="GR99" t="s" s="154">
        <f>IF(GR26="","",IF(GR26="Tarifa 1","No aplica",$AI$99))</f>
      </c>
      <c r="GS99" t="s" s="154">
        <f>IF(GS26="","",IF(GS26="Tarifa 1","No aplica",$AI$99))</f>
      </c>
      <c r="GT99" t="s" s="154">
        <f>IF(GT26="","",IF(GT26="Tarifa 1","No aplica",$AI$99))</f>
      </c>
      <c r="GU99" t="s" s="154">
        <f>IF(GU26="","",IF(GU26="Tarifa 1","No aplica",$AI$99))</f>
      </c>
      <c r="GV99" t="s" s="154">
        <f>IF(GV26="","",IF(GV26="Tarifa 1","No aplica",$AI$99))</f>
      </c>
      <c r="GW99" t="s" s="154">
        <f>IF(GW26="","",IF(GW26="Tarifa 1","No aplica",$AI$99))</f>
      </c>
      <c r="GX99" t="s" s="154">
        <f>IF(GX26="","",IF(GX26="Tarifa 1","No aplica",$AI$99))</f>
      </c>
      <c r="GY99" t="s" s="154">
        <f>IF(GY26="","",IF(GY26="Tarifa 1","No aplica",$AI$99))</f>
      </c>
      <c r="GZ99" t="s" s="154">
        <f>IF(GZ26="","",IF(GZ26="Tarifa 1","No aplica",$AI$99))</f>
      </c>
      <c r="HA99" t="s" s="154">
        <f>IF(HA26="","",IF(HA26="Tarifa 1","No aplica",$AI$99))</f>
      </c>
      <c r="HB99" t="s" s="154">
        <f>IF(HB26="","",IF(HB26="Tarifa 1","No aplica",$AI$99))</f>
      </c>
      <c r="HC99" t="s" s="154">
        <f>IF(HC26="","",IF(HC26="Tarifa 1","No aplica",$AI$99))</f>
      </c>
      <c r="HD99" t="s" s="154">
        <f>IF(HD26="","",IF(HD26="Tarifa 1","No aplica",$AI$99))</f>
      </c>
      <c r="HE99" t="s" s="154">
        <f>IF(HE26="","",IF(HE26="Tarifa 1","No aplica",$AI$99))</f>
      </c>
      <c r="HF99" t="s" s="154">
        <f>IF(HF26="","",IF(HF26="Tarifa 1","No aplica",$AI$99))</f>
      </c>
      <c r="HG99" t="s" s="154">
        <f>IF(HG26="","",IF(HG26="Tarifa 1","No aplica",$AI$99))</f>
      </c>
      <c r="HH99" t="s" s="154">
        <f>IF(HH26="","",IF(HH26="Tarifa 1","No aplica",$AI$99))</f>
      </c>
      <c r="HI99" t="s" s="154">
        <f>IF(HI26="","",IF(HI26="Tarifa 1","No aplica",$AI$99))</f>
      </c>
      <c r="HJ99" t="s" s="154">
        <f>IF(HJ26="","",IF(HJ26="Tarifa 1","No aplica",$AI$99))</f>
      </c>
      <c r="HK99" t="s" s="154">
        <f>IF(HK26="","",IF(HK26="Tarifa 1","No aplica",$AI$99))</f>
      </c>
      <c r="HL99" t="s" s="154">
        <f>IF(HL26="","",IF(HL26="Tarifa 1","No aplica",$AI$99))</f>
      </c>
      <c r="HM99" t="s" s="154">
        <f>IF(HM26="","",IF(HM26="Tarifa 1","No aplica",$AI$99))</f>
      </c>
      <c r="HN99" t="s" s="154">
        <f>IF(HN26="","",IF(HN26="Tarifa 1","No aplica",$AI$99))</f>
      </c>
      <c r="HO99" t="s" s="154">
        <f>IF(HO26="","",IF(HO26="Tarifa 1","No aplica",$AI$99))</f>
      </c>
      <c r="HP99" t="s" s="154">
        <f>IF(HP26="","",IF(HP26="Tarifa 1","No aplica",$AI$99))</f>
      </c>
      <c r="HQ99" t="s" s="154">
        <f>IF(HQ26="","",IF(HQ26="Tarifa 1","No aplica",$AI$99))</f>
      </c>
      <c r="HR99" t="s" s="154">
        <f>IF(HR26="","",IF(HR26="Tarifa 1","No aplica",$AI$99))</f>
      </c>
      <c r="HS99" t="s" s="154">
        <f>IF(HS26="","",IF(HS26="Tarifa 1","No aplica",$AI$99))</f>
      </c>
      <c r="HT99" t="s" s="154">
        <f>IF(HT26="","",IF(HT26="Tarifa 1","No aplica",$AI$99))</f>
      </c>
      <c r="HU99" t="s" s="154">
        <f>IF(HU26="","",IF(HU26="Tarifa 1","No aplica",$AI$99))</f>
      </c>
      <c r="HV99" t="s" s="154">
        <f>IF(HV26="","",IF(HV26="Tarifa 1","No aplica",$AI$99))</f>
      </c>
      <c r="HW99" t="s" s="154">
        <f>IF(HW26="","",IF(HW26="Tarifa 1","No aplica",$AI$99))</f>
      </c>
      <c r="HX99" t="s" s="154">
        <f>IF(HX26="","",IF(HX26="Tarifa 1","No aplica",$AI$99))</f>
      </c>
      <c r="HY99" t="s" s="154">
        <f>IF(HY26="","",IF(HY26="Tarifa 1","No aplica",$AI$99))</f>
      </c>
      <c r="HZ99" t="s" s="154">
        <f>IF(HZ26="","",IF(HZ26="Tarifa 1","No aplica",$AI$99))</f>
      </c>
      <c r="IA99" t="s" s="154">
        <f>IF(IA26="","",IF(IA26="Tarifa 1","No aplica",$AI$99))</f>
      </c>
      <c r="IB99" t="s" s="154">
        <f>IF(IB26="","",IF(IB26="Tarifa 1","No aplica",$AI$99))</f>
      </c>
      <c r="IC99" t="s" s="154">
        <f>IF(IC26="","",IF(IC26="Tarifa 1","No aplica",$AI$99))</f>
      </c>
      <c r="ID99" t="s" s="154">
        <f>IF(ID26="","",IF(ID26="Tarifa 1","No aplica",$AI$99))</f>
      </c>
      <c r="IE99" t="s" s="154">
        <f>IF(IE26="","",IF(IE26="Tarifa 1","No aplica",$AI$99))</f>
      </c>
      <c r="IF99" t="s" s="154">
        <f>IF(IF26="","",IF(IF26="Tarifa 1","No aplica",$AI$99))</f>
      </c>
      <c r="IG99" t="s" s="154">
        <f>IF(IG26="","",IF(IG26="Tarifa 1","No aplica",$AI$99))</f>
      </c>
      <c r="IH99" t="s" s="154">
        <f>IF(IH26="","",IF(IH26="Tarifa 1","No aplica",$AI$99))</f>
      </c>
      <c r="II99" t="s" s="154">
        <f>IF(II26="","",IF(II26="Tarifa 1","No aplica",$AI$99))</f>
      </c>
      <c r="IJ99" t="s" s="154">
        <f>IF(IJ26="","",IF(IJ26="Tarifa 1","No aplica",$AI$99))</f>
      </c>
      <c r="IK99" t="s" s="154">
        <f>IF(IK26="","",IF(IK26="Tarifa 1","No aplica",$AI$99))</f>
      </c>
      <c r="IL99" t="s" s="154">
        <f>IF(IL26="","",IF(IL26="Tarifa 1","No aplica",$AI$99))</f>
      </c>
      <c r="IM99" t="s" s="154">
        <f>IF(IM26="","",IF(IM26="Tarifa 1","No aplica",$AI$99))</f>
      </c>
      <c r="IN99" t="s" s="154">
        <f>IF(IN26="","",IF(IN26="Tarifa 1","No aplica",$AI$99))</f>
      </c>
      <c r="IO99" t="s" s="154">
        <f>IF(IO26="","",IF(IO26="Tarifa 1","No aplica",$AI$99))</f>
      </c>
      <c r="IP99" t="s" s="154">
        <f>IF(IP26="","",IF(IP26="Tarifa 1","No aplica",$AI$99))</f>
      </c>
      <c r="IQ99" t="s" s="154">
        <f>IF(IQ26="","",IF(IQ26="Tarifa 1","No aplica",$AI$99))</f>
      </c>
      <c r="IR99" t="s" s="154">
        <f>IF(IR26="","",IF(IR26="Tarifa 1","No aplica",$AI$99))</f>
      </c>
      <c r="IS99" t="s" s="154">
        <f>IF(IS26="","",IF(IS26="Tarifa 1","No aplica",$AI$99))</f>
      </c>
      <c r="IT99" t="s" s="154">
        <f>IF(IT26="","",IF(IT26="Tarifa 1","No aplica",$AI$99))</f>
      </c>
      <c r="IU99" t="s" s="186">
        <f>IF(IU26="","",IF(IU26="Tarifa 1","No aplica",$AI$99))</f>
      </c>
    </row>
    <row r="100" s="141" customFormat="1" ht="15.2" customHeight="1">
      <c r="B100" t="s" s="153">
        <f>IF(INDEX(C100:AH100,1,'Tarifas Eléctricas'!$E$38)=0," ",INDEX(C100:AH100,1,'Tarifas Eléctricas'!$E$38))</f>
        <v>570</v>
      </c>
      <c r="C100" s="157"/>
      <c r="D100" s="157"/>
      <c r="E100" s="157"/>
      <c r="F100" s="157"/>
      <c r="G100" s="157"/>
      <c r="H100" s="157"/>
      <c r="I100" t="s" s="154">
        <v>1716</v>
      </c>
      <c r="J100" s="157"/>
      <c r="K100" s="157"/>
      <c r="L100" s="157"/>
      <c r="M100" s="157"/>
      <c r="N100" s="157"/>
      <c r="O100" s="157"/>
      <c r="P100" t="s" s="154">
        <v>1717</v>
      </c>
      <c r="Q100" t="s" s="154">
        <v>1718</v>
      </c>
      <c r="R100" t="s" s="154">
        <v>606</v>
      </c>
      <c r="S100" s="157"/>
      <c r="T100" s="157"/>
      <c r="U100" s="157"/>
      <c r="V100" t="s" s="154">
        <v>1719</v>
      </c>
      <c r="W100" t="s" s="154">
        <v>1720</v>
      </c>
      <c r="X100" s="157"/>
      <c r="Y100" s="157"/>
      <c r="Z100" s="157"/>
      <c r="AA100" s="157"/>
      <c r="AB100" s="157"/>
      <c r="AC100" s="157"/>
      <c r="AD100" s="157"/>
      <c r="AE100" s="157"/>
      <c r="AF100" t="s" s="154">
        <v>966</v>
      </c>
      <c r="AG100" t="s" s="154">
        <v>1721</v>
      </c>
      <c r="AH100" s="157"/>
      <c r="AI100" t="s" s="184">
        <v>1515</v>
      </c>
      <c r="AJ100" t="s" s="185">
        <f>AJ65</f>
        <v>1396</v>
      </c>
      <c r="AK100" t="s" s="154">
        <f>IF(AK27="","",IF(AK27="Tarifa 1","No aplica",$AI$100))</f>
        <v>1515</v>
      </c>
      <c r="AL100" t="s" s="154">
        <f>IF(AL27="","",IF(AL27="Tarifa 1","No aplica",$AI$100))</f>
        <v>1515</v>
      </c>
      <c r="AM100" t="s" s="154">
        <f>IF(AM27="","",IF(AM27="Tarifa 1","No aplica",$AI$100))</f>
        <v>1515</v>
      </c>
      <c r="AN100" t="s" s="154">
        <f>IF(AN27="","",IF(AN27="Tarifa 1","No aplica",$AI$100))</f>
        <v>1515</v>
      </c>
      <c r="AO100" t="s" s="154">
        <f>IF(AO27="","",IF(AO27="Tarifa 1","No aplica",$AI$100))</f>
        <v>1515</v>
      </c>
      <c r="AP100" t="s" s="154">
        <f>IF(AP27="","",IF(AP27="Tarifa 1","No aplica",$AI$100))</f>
        <v>1515</v>
      </c>
      <c r="AQ100" t="s" s="154">
        <f>IF(AQ27="","",IF(AQ27="Tarifa 1","No aplica",$AI$100))</f>
        <v>1515</v>
      </c>
      <c r="AR100" t="s" s="154">
        <f>IF(AR27="","",IF(AR27="Tarifa 1","No aplica",$AI$100))</f>
        <v>1515</v>
      </c>
      <c r="AS100" t="s" s="154">
        <f>IF(AS27="","",IF(AS27="Tarifa 1","No aplica",$AI$100))</f>
        <v>1515</v>
      </c>
      <c r="AT100" t="s" s="154">
        <f>IF(AT27="","",IF(AT27="Tarifa 1","No aplica",$AI$100))</f>
        <v>1515</v>
      </c>
      <c r="AU100" t="s" s="154">
        <f>IF(AU27="","",IF(AU27="Tarifa 1","No aplica",$AI$100))</f>
        <v>1515</v>
      </c>
      <c r="AV100" t="s" s="154">
        <f>IF(AV27="","",IF(AV27="Tarifa 1","No aplica",$AI$100))</f>
        <v>1515</v>
      </c>
      <c r="AW100" t="s" s="154">
        <f>IF(AW27="","",IF(AW27="Tarifa 1","No aplica",$AI$100))</f>
        <v>1515</v>
      </c>
      <c r="AX100" t="s" s="154">
        <f>IF(AX27="","",IF(AX27="Tarifa 1","No aplica",$AI$100))</f>
        <v>1515</v>
      </c>
      <c r="AY100" t="s" s="154">
        <f>IF(AY27="","",IF(AY27="Tarifa 1","No aplica",$AI$100))</f>
        <v>1515</v>
      </c>
      <c r="AZ100" t="s" s="154">
        <f>IF(AZ27="","",IF(AZ27="Tarifa 1","No aplica",$AI$100))</f>
        <v>1515</v>
      </c>
      <c r="BA100" t="s" s="154">
        <f>IF(BA27="","",IF(BA27="Tarifa 1","No aplica",$AI$100))</f>
        <v>1515</v>
      </c>
      <c r="BB100" t="s" s="154">
        <f>IF(BB27="","",IF(BB27="Tarifa 1","No aplica",$AI$100))</f>
        <v>1515</v>
      </c>
      <c r="BC100" t="s" s="154">
        <f>IF(BC27="","",IF(BC27="Tarifa 1","No aplica",$AI$100))</f>
        <v>1515</v>
      </c>
      <c r="BD100" t="s" s="154">
        <f>IF(BD27="","",IF(BD27="Tarifa 1","No aplica",$AI$100))</f>
        <v>1515</v>
      </c>
      <c r="BE100" t="s" s="154">
        <f>IF(BE27="","",IF(BE27="Tarifa 1","No aplica",$AI$100))</f>
        <v>1515</v>
      </c>
      <c r="BF100" t="s" s="154">
        <f>IF(BF27="","",IF(BF27="Tarifa 1","No aplica",$AI$100))</f>
        <v>1515</v>
      </c>
      <c r="BG100" t="s" s="154">
        <f>IF(BG27="","",IF(BG27="Tarifa 1","No aplica",$AI$100))</f>
        <v>1515</v>
      </c>
      <c r="BH100" t="s" s="154">
        <f>IF(BH27="","",IF(BH27="Tarifa 1","No aplica",$AI$100))</f>
        <v>1515</v>
      </c>
      <c r="BI100" t="s" s="154">
        <f>IF(BI27="","",IF(BI27="Tarifa 1","No aplica",$AI$100))</f>
        <v>1515</v>
      </c>
      <c r="BJ100" t="s" s="154">
        <f>IF(BJ27="","",IF(BJ27="Tarifa 1","No aplica",$AI$100))</f>
        <v>1515</v>
      </c>
      <c r="BK100" t="s" s="154">
        <f>IF(BK27="","",IF(BK27="Tarifa 1","No aplica",$AI$100))</f>
        <v>1515</v>
      </c>
      <c r="BL100" t="s" s="154">
        <f>IF(BL27="","",IF(BL27="Tarifa 1","No aplica",$AI$100))</f>
        <v>1515</v>
      </c>
      <c r="BM100" t="s" s="154">
        <f>IF(BM27="","",IF(BM27="Tarifa 1","No aplica",$AI$100))</f>
        <v>1515</v>
      </c>
      <c r="BN100" t="s" s="154">
        <f>IF(BN27="","",IF(BN27="Tarifa 1","No aplica",$AI$100))</f>
        <v>1515</v>
      </c>
      <c r="BO100" t="s" s="154">
        <f>IF(BO27="","",IF(BO27="Tarifa 1","No aplica",$AI$100))</f>
        <v>1515</v>
      </c>
      <c r="BP100" t="s" s="154">
        <f>IF(BP27="","",IF(BP27="Tarifa 1","No aplica",$AI$100))</f>
        <v>1515</v>
      </c>
      <c r="BQ100" t="s" s="154">
        <f>IF(BQ27="","",IF(BQ27="Tarifa 1","No aplica",$AI$100))</f>
        <v>1515</v>
      </c>
      <c r="BR100" t="s" s="154">
        <f>IF(BR27="","",IF(BR27="Tarifa 1","No aplica",$AI$100))</f>
        <v>1515</v>
      </c>
      <c r="BS100" t="s" s="154">
        <f>IF(BS27="","",IF(BS27="Tarifa 1","No aplica",$AI$100))</f>
        <v>1515</v>
      </c>
      <c r="BT100" t="s" s="154">
        <f>IF(BT27="","",IF(BT27="Tarifa 1","No aplica",$AI$100))</f>
        <v>1515</v>
      </c>
      <c r="BU100" t="s" s="154">
        <f>IF(BU27="","",IF(BU27="Tarifa 1","No aplica",$AI$100))</f>
        <v>1515</v>
      </c>
      <c r="BV100" t="s" s="154">
        <f>IF(BV27="","",IF(BV27="Tarifa 1","No aplica",$AI$100))</f>
        <v>1515</v>
      </c>
      <c r="BW100" t="s" s="154">
        <f>IF(BW27="","",IF(BW27="Tarifa 1","No aplica",$AI$100))</f>
        <v>1515</v>
      </c>
      <c r="BX100" t="s" s="154">
        <f>IF(BX27="","",IF(BX27="Tarifa 1","No aplica",$AI$100))</f>
        <v>1515</v>
      </c>
      <c r="BY100" t="s" s="154">
        <f>IF(BY27="","",IF(BY27="Tarifa 1","No aplica",$AI$100))</f>
        <v>1515</v>
      </c>
      <c r="BZ100" t="s" s="154">
        <f>IF(BZ27="","",IF(BZ27="Tarifa 1","No aplica",$AI$100))</f>
        <v>1515</v>
      </c>
      <c r="CA100" t="s" s="154">
        <f>IF(CA27="","",IF(CA27="Tarifa 1","No aplica",$AI$100))</f>
        <v>1515</v>
      </c>
      <c r="CB100" t="s" s="154">
        <f>IF(CB27="","",IF(CB27="Tarifa 1","No aplica",$AI$100))</f>
        <v>1515</v>
      </c>
      <c r="CC100" t="s" s="154">
        <f>IF(CC27="","",IF(CC27="Tarifa 1","No aplica",$AI$100))</f>
        <v>1515</v>
      </c>
      <c r="CD100" t="s" s="154">
        <f>IF(CD27="","",IF(CD27="Tarifa 1","No aplica",$AI$100))</f>
        <v>1515</v>
      </c>
      <c r="CE100" t="s" s="154">
        <f>IF(CE27="","",IF(CE27="Tarifa 1","No aplica",$AI$100))</f>
        <v>1515</v>
      </c>
      <c r="CF100" t="s" s="154">
        <f>IF(CF27="","",IF(CF27="Tarifa 1","No aplica",$AI$100))</f>
        <v>1515</v>
      </c>
      <c r="CG100" t="s" s="154">
        <f>IF(CG27="","",IF(CG27="Tarifa 1","No aplica",$AI$100))</f>
        <v>1515</v>
      </c>
      <c r="CH100" t="s" s="154">
        <f>IF(CH27="","",IF(CH27="Tarifa 1","No aplica",$AI$100))</f>
        <v>1515</v>
      </c>
      <c r="CI100" t="s" s="154">
        <f>IF(CI27="","",IF(CI27="Tarifa 1","No aplica",$AI$100))</f>
        <v>1515</v>
      </c>
      <c r="CJ100" t="s" s="154">
        <f>IF(CJ27="","",IF(CJ27="Tarifa 1","No aplica",$AI$100))</f>
        <v>1515</v>
      </c>
      <c r="CK100" t="s" s="154">
        <f>IF(CK27="","",IF(CK27="Tarifa 1","No aplica",$AI$100))</f>
        <v>1515</v>
      </c>
      <c r="CL100" t="s" s="154">
        <f>IF(CL27="","",IF(CL27="Tarifa 1","No aplica",$AI$100))</f>
        <v>1515</v>
      </c>
      <c r="CM100" t="s" s="154">
        <f>IF(CM27="","",IF(CM27="Tarifa 1","No aplica",$AI$100))</f>
        <v>1515</v>
      </c>
      <c r="CN100" t="s" s="154">
        <f>IF(CN27="","",IF(CN27="Tarifa 1","No aplica",$AI$100))</f>
        <v>1515</v>
      </c>
      <c r="CO100" t="s" s="154">
        <f>IF(CO27="","",IF(CO27="Tarifa 1","No aplica",$AI$100))</f>
        <v>1515</v>
      </c>
      <c r="CP100" t="s" s="154">
        <f>IF(CP27="","",IF(CP27="Tarifa 1","No aplica",$AI$100))</f>
        <v>1515</v>
      </c>
      <c r="CQ100" t="s" s="154">
        <f>IF(CQ27="","",IF(CQ27="Tarifa 1","No aplica",$AI$100))</f>
        <v>1515</v>
      </c>
      <c r="CR100" t="s" s="154">
        <f>IF(CR27="","",IF(CR27="Tarifa 1","No aplica",$AI$100))</f>
        <v>1515</v>
      </c>
      <c r="CS100" t="s" s="154">
        <f>IF(CS27="","",IF(CS27="Tarifa 1","No aplica",$AI$100))</f>
        <v>1515</v>
      </c>
      <c r="CT100" t="s" s="154">
        <f>IF(CT27="","",IF(CT27="Tarifa 1","No aplica",$AI$100))</f>
        <v>1515</v>
      </c>
      <c r="CU100" t="s" s="154">
        <f>IF(CU27="","",IF(CU27="Tarifa 1","No aplica",$AI$100))</f>
        <v>1515</v>
      </c>
      <c r="CV100" t="s" s="154">
        <f>IF(CV27="","",IF(CV27="Tarifa 1","No aplica",$AI$100))</f>
        <v>1515</v>
      </c>
      <c r="CW100" t="s" s="154">
        <f>IF(CW27="","",IF(CW27="Tarifa 1","No aplica",$AI$100))</f>
        <v>1515</v>
      </c>
      <c r="CX100" t="s" s="154">
        <f>IF(CX27="","",IF(CX27="Tarifa 1","No aplica",$AI$100))</f>
        <v>1515</v>
      </c>
      <c r="CY100" t="s" s="154">
        <f>IF(CY27="","",IF(CY27="Tarifa 1","No aplica",$AI$100))</f>
        <v>1515</v>
      </c>
      <c r="CZ100" t="s" s="154">
        <f>IF(CZ27="","",IF(CZ27="Tarifa 1","No aplica",$AI$100))</f>
        <v>1515</v>
      </c>
      <c r="DA100" t="s" s="154">
        <f>IF(DA27="","",IF(DA27="Tarifa 1","No aplica",$AI$100))</f>
        <v>1515</v>
      </c>
      <c r="DB100" t="s" s="154">
        <f>IF(DB27="","",IF(DB27="Tarifa 1","No aplica",$AI$100))</f>
        <v>1515</v>
      </c>
      <c r="DC100" t="s" s="154">
        <f>IF(DC27="","",IF(DC27="Tarifa 1","No aplica",$AI$100))</f>
        <v>1515</v>
      </c>
      <c r="DD100" t="s" s="154">
        <f>IF(DD27="","",IF(DD27="Tarifa 1","No aplica",$AI$100))</f>
        <v>1515</v>
      </c>
      <c r="DE100" t="s" s="154">
        <f>IF(DE27="","",IF(DE27="Tarifa 1","No aplica",$AI$100))</f>
      </c>
      <c r="DF100" t="s" s="154">
        <f>IF(DF27="","",IF(DF27="Tarifa 1","No aplica",$AI$100))</f>
      </c>
      <c r="DG100" t="s" s="154">
        <f>IF(DG27="","",IF(DG27="Tarifa 1","No aplica",$AI$100))</f>
      </c>
      <c r="DH100" t="s" s="154">
        <f>IF(DH27="","",IF(DH27="Tarifa 1","No aplica",$AI$100))</f>
      </c>
      <c r="DI100" t="s" s="154">
        <f>IF(DI27="","",IF(DI27="Tarifa 1","No aplica",$AI$100))</f>
      </c>
      <c r="DJ100" t="s" s="154">
        <f>IF(DJ27="","",IF(DJ27="Tarifa 1","No aplica",$AI$100))</f>
      </c>
      <c r="DK100" t="s" s="154">
        <f>IF(DK27="","",IF(DK27="Tarifa 1","No aplica",$AI$100))</f>
      </c>
      <c r="DL100" t="s" s="154">
        <f>IF(DL27="","",IF(DL27="Tarifa 1","No aplica",$AI$100))</f>
      </c>
      <c r="DM100" t="s" s="154">
        <f>IF(DM27="","",IF(DM27="Tarifa 1","No aplica",$AI$100))</f>
      </c>
      <c r="DN100" t="s" s="154">
        <f>IF(DN27="","",IF(DN27="Tarifa 1","No aplica",$AI$100))</f>
      </c>
      <c r="DO100" t="s" s="154">
        <f>IF(DO27="","",IF(DO27="Tarifa 1","No aplica",$AI$100))</f>
      </c>
      <c r="DP100" t="s" s="154">
        <f>IF(DP27="","",IF(DP27="Tarifa 1","No aplica",$AI$100))</f>
      </c>
      <c r="DQ100" t="s" s="154">
        <f>IF(DQ27="","",IF(DQ27="Tarifa 1","No aplica",$AI$100))</f>
      </c>
      <c r="DR100" t="s" s="154">
        <f>IF(DR27="","",IF(DR27="Tarifa 1","No aplica",$AI$100))</f>
      </c>
      <c r="DS100" t="s" s="154">
        <f>IF(DS27="","",IF(DS27="Tarifa 1","No aplica",$AI$100))</f>
      </c>
      <c r="DT100" t="s" s="154">
        <f>IF(DT27="","",IF(DT27="Tarifa 1","No aplica",$AI$100))</f>
      </c>
      <c r="DU100" t="s" s="154">
        <f>IF(DU27="","",IF(DU27="Tarifa 1","No aplica",$AI$100))</f>
      </c>
      <c r="DV100" t="s" s="154">
        <f>IF(DV27="","",IF(DV27="Tarifa 1","No aplica",$AI$100))</f>
      </c>
      <c r="DW100" t="s" s="154">
        <f>IF(DW27="","",IF(DW27="Tarifa 1","No aplica",$AI$100))</f>
      </c>
      <c r="DX100" t="s" s="154">
        <f>IF(DX27="","",IF(DX27="Tarifa 1","No aplica",$AI$100))</f>
      </c>
      <c r="DY100" t="s" s="154">
        <f>IF(DY27="","",IF(DY27="Tarifa 1","No aplica",$AI$100))</f>
      </c>
      <c r="DZ100" t="s" s="154">
        <f>IF(DZ27="","",IF(DZ27="Tarifa 1","No aplica",$AI$100))</f>
      </c>
      <c r="EA100" t="s" s="154">
        <f>IF(EA27="","",IF(EA27="Tarifa 1","No aplica",$AI$100))</f>
      </c>
      <c r="EB100" t="s" s="154">
        <f>IF(EB27="","",IF(EB27="Tarifa 1","No aplica",$AI$100))</f>
      </c>
      <c r="EC100" t="s" s="154">
        <f>IF(EC27="","",IF(EC27="Tarifa 1","No aplica",$AI$100))</f>
      </c>
      <c r="ED100" t="s" s="154">
        <f>IF(ED27="","",IF(ED27="Tarifa 1","No aplica",$AI$100))</f>
      </c>
      <c r="EE100" t="s" s="154">
        <f>IF(EE27="","",IF(EE27="Tarifa 1","No aplica",$AI$100))</f>
      </c>
      <c r="EF100" t="s" s="154">
        <f>IF(EF27="","",IF(EF27="Tarifa 1","No aplica",$AI$100))</f>
      </c>
      <c r="EG100" t="s" s="154">
        <f>IF(EG27="","",IF(EG27="Tarifa 1","No aplica",$AI$100))</f>
      </c>
      <c r="EH100" t="s" s="154">
        <f>IF(EH27="","",IF(EH27="Tarifa 1","No aplica",$AI$100))</f>
      </c>
      <c r="EI100" t="s" s="154">
        <f>IF(EI27="","",IF(EI27="Tarifa 1","No aplica",$AI$100))</f>
      </c>
      <c r="EJ100" t="s" s="154">
        <f>IF(EJ27="","",IF(EJ27="Tarifa 1","No aplica",$AI$100))</f>
      </c>
      <c r="EK100" t="s" s="154">
        <f>IF(EK27="","",IF(EK27="Tarifa 1","No aplica",$AI$100))</f>
      </c>
      <c r="EL100" t="s" s="154">
        <f>IF(EL27="","",IF(EL27="Tarifa 1","No aplica",$AI$100))</f>
      </c>
      <c r="EM100" t="s" s="154">
        <f>IF(EM27="","",IF(EM27="Tarifa 1","No aplica",$AI$100))</f>
      </c>
      <c r="EN100" t="s" s="154">
        <f>IF(EN27="","",IF(EN27="Tarifa 1","No aplica",$AI$100))</f>
      </c>
      <c r="EO100" t="s" s="154">
        <f>IF(EO27="","",IF(EO27="Tarifa 1","No aplica",$AI$100))</f>
      </c>
      <c r="EP100" t="s" s="154">
        <f>IF(EP27="","",IF(EP27="Tarifa 1","No aplica",$AI$100))</f>
      </c>
      <c r="EQ100" t="s" s="154">
        <f>IF(EQ27="","",IF(EQ27="Tarifa 1","No aplica",$AI$100))</f>
      </c>
      <c r="ER100" t="s" s="154">
        <f>IF(ER27="","",IF(ER27="Tarifa 1","No aplica",$AI$100))</f>
      </c>
      <c r="ES100" t="s" s="154">
        <f>IF(ES27="","",IF(ES27="Tarifa 1","No aplica",$AI$100))</f>
      </c>
      <c r="ET100" t="s" s="154">
        <f>IF(ET27="","",IF(ET27="Tarifa 1","No aplica",$AI$100))</f>
      </c>
      <c r="EU100" t="s" s="154">
        <f>IF(EU27="","",IF(EU27="Tarifa 1","No aplica",$AI$100))</f>
      </c>
      <c r="EV100" t="s" s="154">
        <f>IF(EV27="","",IF(EV27="Tarifa 1","No aplica",$AI$100))</f>
      </c>
      <c r="EW100" t="s" s="154">
        <f>IF(EW27="","",IF(EW27="Tarifa 1","No aplica",$AI$100))</f>
      </c>
      <c r="EX100" t="s" s="154">
        <f>IF(EX27="","",IF(EX27="Tarifa 1","No aplica",$AI$100))</f>
      </c>
      <c r="EY100" t="s" s="154">
        <f>IF(EY27="","",IF(EY27="Tarifa 1","No aplica",$AI$100))</f>
      </c>
      <c r="EZ100" t="s" s="154">
        <f>IF(EZ27="","",IF(EZ27="Tarifa 1","No aplica",$AI$100))</f>
      </c>
      <c r="FA100" t="s" s="154">
        <f>IF(FA27="","",IF(FA27="Tarifa 1","No aplica",$AI$100))</f>
      </c>
      <c r="FB100" t="s" s="154">
        <f>IF(FB27="","",IF(FB27="Tarifa 1","No aplica",$AI$100))</f>
      </c>
      <c r="FC100" t="s" s="154">
        <f>IF(FC27="","",IF(FC27="Tarifa 1","No aplica",$AI$100))</f>
      </c>
      <c r="FD100" t="s" s="154">
        <f>IF(FD27="","",IF(FD27="Tarifa 1","No aplica",$AI$100))</f>
      </c>
      <c r="FE100" t="s" s="154">
        <f>IF(FE27="","",IF(FE27="Tarifa 1","No aplica",$AI$100))</f>
      </c>
      <c r="FF100" t="s" s="154">
        <f>IF(FF27="","",IF(FF27="Tarifa 1","No aplica",$AI$100))</f>
      </c>
      <c r="FG100" t="s" s="154">
        <f>IF(FG27="","",IF(FG27="Tarifa 1","No aplica",$AI$100))</f>
      </c>
      <c r="FH100" t="s" s="154">
        <f>IF(FH27="","",IF(FH27="Tarifa 1","No aplica",$AI$100))</f>
      </c>
      <c r="FI100" t="s" s="154">
        <f>IF(FI27="","",IF(FI27="Tarifa 1","No aplica",$AI$100))</f>
      </c>
      <c r="FJ100" t="s" s="154">
        <f>IF(FJ27="","",IF(FJ27="Tarifa 1","No aplica",$AI$100))</f>
      </c>
      <c r="FK100" t="s" s="154">
        <f>IF(FK27="","",IF(FK27="Tarifa 1","No aplica",$AI$100))</f>
      </c>
      <c r="FL100" t="s" s="154">
        <f>IF(FL27="","",IF(FL27="Tarifa 1","No aplica",$AI$100))</f>
      </c>
      <c r="FM100" t="s" s="154">
        <f>IF(FM27="","",IF(FM27="Tarifa 1","No aplica",$AI$100))</f>
      </c>
      <c r="FN100" t="s" s="154">
        <f>IF(FN27="","",IF(FN27="Tarifa 1","No aplica",$AI$100))</f>
      </c>
      <c r="FO100" t="s" s="154">
        <f>IF(FO27="","",IF(FO27="Tarifa 1","No aplica",$AI$100))</f>
      </c>
      <c r="FP100" t="s" s="154">
        <f>IF(FP27="","",IF(FP27="Tarifa 1","No aplica",$AI$100))</f>
      </c>
      <c r="FQ100" t="s" s="154">
        <f>IF(FQ27="","",IF(FQ27="Tarifa 1","No aplica",$AI$100))</f>
      </c>
      <c r="FR100" t="s" s="154">
        <f>IF(FR27="","",IF(FR27="Tarifa 1","No aplica",$AI$100))</f>
      </c>
      <c r="FS100" t="s" s="154">
        <f>IF(FS27="","",IF(FS27="Tarifa 1","No aplica",$AI$100))</f>
      </c>
      <c r="FT100" t="s" s="154">
        <f>IF(FT27="","",IF(FT27="Tarifa 1","No aplica",$AI$100))</f>
      </c>
      <c r="FU100" t="s" s="154">
        <f>IF(FU27="","",IF(FU27="Tarifa 1","No aplica",$AI$100))</f>
      </c>
      <c r="FV100" t="s" s="154">
        <f>IF(FV27="","",IF(FV27="Tarifa 1","No aplica",$AI$100))</f>
      </c>
      <c r="FW100" t="s" s="154">
        <f>IF(FW27="","",IF(FW27="Tarifa 1","No aplica",$AI$100))</f>
      </c>
      <c r="FX100" t="s" s="154">
        <f>IF(FX27="","",IF(FX27="Tarifa 1","No aplica",$AI$100))</f>
      </c>
      <c r="FY100" t="s" s="154">
        <f>IF(FY27="","",IF(FY27="Tarifa 1","No aplica",$AI$100))</f>
      </c>
      <c r="FZ100" t="s" s="154">
        <f>IF(FZ27="","",IF(FZ27="Tarifa 1","No aplica",$AI$100))</f>
      </c>
      <c r="GA100" t="s" s="154">
        <f>IF(GA27="","",IF(GA27="Tarifa 1","No aplica",$AI$100))</f>
      </c>
      <c r="GB100" t="s" s="154">
        <f>IF(GB27="","",IF(GB27="Tarifa 1","No aplica",$AI$100))</f>
      </c>
      <c r="GC100" t="s" s="154">
        <f>IF(GC27="","",IF(GC27="Tarifa 1","No aplica",$AI$100))</f>
      </c>
      <c r="GD100" t="s" s="154">
        <f>IF(GD27="","",IF(GD27="Tarifa 1","No aplica",$AI$100))</f>
      </c>
      <c r="GE100" t="s" s="154">
        <f>IF(GE27="","",IF(GE27="Tarifa 1","No aplica",$AI$100))</f>
      </c>
      <c r="GF100" t="s" s="154">
        <f>IF(GF27="","",IF(GF27="Tarifa 1","No aplica",$AI$100))</f>
      </c>
      <c r="GG100" t="s" s="154">
        <f>IF(GG27="","",IF(GG27="Tarifa 1","No aplica",$AI$100))</f>
      </c>
      <c r="GH100" t="s" s="154">
        <f>IF(GH27="","",IF(GH27="Tarifa 1","No aplica",$AI$100))</f>
      </c>
      <c r="GI100" t="s" s="154">
        <f>IF(GI27="","",IF(GI27="Tarifa 1","No aplica",$AI$100))</f>
      </c>
      <c r="GJ100" t="s" s="154">
        <f>IF(GJ27="","",IF(GJ27="Tarifa 1","No aplica",$AI$100))</f>
      </c>
      <c r="GK100" t="s" s="154">
        <f>IF(GK27="","",IF(GK27="Tarifa 1","No aplica",$AI$100))</f>
      </c>
      <c r="GL100" t="s" s="154">
        <f>IF(GL27="","",IF(GL27="Tarifa 1","No aplica",$AI$100))</f>
      </c>
      <c r="GM100" t="s" s="154">
        <f>IF(GM27="","",IF(GM27="Tarifa 1","No aplica",$AI$100))</f>
      </c>
      <c r="GN100" t="s" s="154">
        <f>IF(GN27="","",IF(GN27="Tarifa 1","No aplica",$AI$100))</f>
      </c>
      <c r="GO100" t="s" s="154">
        <f>IF(GO27="","",IF(GO27="Tarifa 1","No aplica",$AI$100))</f>
      </c>
      <c r="GP100" t="s" s="154">
        <f>IF(GP27="","",IF(GP27="Tarifa 1","No aplica",$AI$100))</f>
      </c>
      <c r="GQ100" t="s" s="154">
        <f>IF(GQ27="","",IF(GQ27="Tarifa 1","No aplica",$AI$100))</f>
      </c>
      <c r="GR100" t="s" s="154">
        <f>IF(GR27="","",IF(GR27="Tarifa 1","No aplica",$AI$100))</f>
      </c>
      <c r="GS100" t="s" s="154">
        <f>IF(GS27="","",IF(GS27="Tarifa 1","No aplica",$AI$100))</f>
      </c>
      <c r="GT100" t="s" s="154">
        <f>IF(GT27="","",IF(GT27="Tarifa 1","No aplica",$AI$100))</f>
      </c>
      <c r="GU100" t="s" s="154">
        <f>IF(GU27="","",IF(GU27="Tarifa 1","No aplica",$AI$100))</f>
      </c>
      <c r="GV100" t="s" s="154">
        <f>IF(GV27="","",IF(GV27="Tarifa 1","No aplica",$AI$100))</f>
      </c>
      <c r="GW100" t="s" s="154">
        <f>IF(GW27="","",IF(GW27="Tarifa 1","No aplica",$AI$100))</f>
      </c>
      <c r="GX100" t="s" s="154">
        <f>IF(GX27="","",IF(GX27="Tarifa 1","No aplica",$AI$100))</f>
      </c>
      <c r="GY100" t="s" s="154">
        <f>IF(GY27="","",IF(GY27="Tarifa 1","No aplica",$AI$100))</f>
      </c>
      <c r="GZ100" t="s" s="154">
        <f>IF(GZ27="","",IF(GZ27="Tarifa 1","No aplica",$AI$100))</f>
      </c>
      <c r="HA100" t="s" s="154">
        <f>IF(HA27="","",IF(HA27="Tarifa 1","No aplica",$AI$100))</f>
      </c>
      <c r="HB100" t="s" s="154">
        <f>IF(HB27="","",IF(HB27="Tarifa 1","No aplica",$AI$100))</f>
      </c>
      <c r="HC100" t="s" s="154">
        <f>IF(HC27="","",IF(HC27="Tarifa 1","No aplica",$AI$100))</f>
      </c>
      <c r="HD100" t="s" s="154">
        <f>IF(HD27="","",IF(HD27="Tarifa 1","No aplica",$AI$100))</f>
      </c>
      <c r="HE100" t="s" s="154">
        <f>IF(HE27="","",IF(HE27="Tarifa 1","No aplica",$AI$100))</f>
      </c>
      <c r="HF100" t="s" s="154">
        <f>IF(HF27="","",IF(HF27="Tarifa 1","No aplica",$AI$100))</f>
      </c>
      <c r="HG100" t="s" s="154">
        <f>IF(HG27="","",IF(HG27="Tarifa 1","No aplica",$AI$100))</f>
      </c>
      <c r="HH100" t="s" s="154">
        <f>IF(HH27="","",IF(HH27="Tarifa 1","No aplica",$AI$100))</f>
      </c>
      <c r="HI100" t="s" s="154">
        <f>IF(HI27="","",IF(HI27="Tarifa 1","No aplica",$AI$100))</f>
      </c>
      <c r="HJ100" t="s" s="154">
        <f>IF(HJ27="","",IF(HJ27="Tarifa 1","No aplica",$AI$100))</f>
      </c>
      <c r="HK100" t="s" s="154">
        <f>IF(HK27="","",IF(HK27="Tarifa 1","No aplica",$AI$100))</f>
      </c>
      <c r="HL100" t="s" s="154">
        <f>IF(HL27="","",IF(HL27="Tarifa 1","No aplica",$AI$100))</f>
      </c>
      <c r="HM100" t="s" s="154">
        <f>IF(HM27="","",IF(HM27="Tarifa 1","No aplica",$AI$100))</f>
      </c>
      <c r="HN100" t="s" s="154">
        <f>IF(HN27="","",IF(HN27="Tarifa 1","No aplica",$AI$100))</f>
      </c>
      <c r="HO100" t="s" s="154">
        <f>IF(HO27="","",IF(HO27="Tarifa 1","No aplica",$AI$100))</f>
      </c>
      <c r="HP100" t="s" s="154">
        <f>IF(HP27="","",IF(HP27="Tarifa 1","No aplica",$AI$100))</f>
      </c>
      <c r="HQ100" t="s" s="154">
        <f>IF(HQ27="","",IF(HQ27="Tarifa 1","No aplica",$AI$100))</f>
      </c>
      <c r="HR100" t="s" s="154">
        <f>IF(HR27="","",IF(HR27="Tarifa 1","No aplica",$AI$100))</f>
      </c>
      <c r="HS100" t="s" s="154">
        <f>IF(HS27="","",IF(HS27="Tarifa 1","No aplica",$AI$100))</f>
      </c>
      <c r="HT100" t="s" s="154">
        <f>IF(HT27="","",IF(HT27="Tarifa 1","No aplica",$AI$100))</f>
      </c>
      <c r="HU100" t="s" s="154">
        <f>IF(HU27="","",IF(HU27="Tarifa 1","No aplica",$AI$100))</f>
      </c>
      <c r="HV100" t="s" s="154">
        <f>IF(HV27="","",IF(HV27="Tarifa 1","No aplica",$AI$100))</f>
      </c>
      <c r="HW100" t="s" s="154">
        <f>IF(HW27="","",IF(HW27="Tarifa 1","No aplica",$AI$100))</f>
      </c>
      <c r="HX100" t="s" s="154">
        <f>IF(HX27="","",IF(HX27="Tarifa 1","No aplica",$AI$100))</f>
      </c>
      <c r="HY100" t="s" s="154">
        <f>IF(HY27="","",IF(HY27="Tarifa 1","No aplica",$AI$100))</f>
      </c>
      <c r="HZ100" t="s" s="154">
        <f>IF(HZ27="","",IF(HZ27="Tarifa 1","No aplica",$AI$100))</f>
      </c>
      <c r="IA100" t="s" s="154">
        <f>IF(IA27="","",IF(IA27="Tarifa 1","No aplica",$AI$100))</f>
      </c>
      <c r="IB100" t="s" s="154">
        <f>IF(IB27="","",IF(IB27="Tarifa 1","No aplica",$AI$100))</f>
      </c>
      <c r="IC100" t="s" s="154">
        <f>IF(IC27="","",IF(IC27="Tarifa 1","No aplica",$AI$100))</f>
      </c>
      <c r="ID100" t="s" s="154">
        <f>IF(ID27="","",IF(ID27="Tarifa 1","No aplica",$AI$100))</f>
      </c>
      <c r="IE100" t="s" s="154">
        <f>IF(IE27="","",IF(IE27="Tarifa 1","No aplica",$AI$100))</f>
      </c>
      <c r="IF100" t="s" s="154">
        <f>IF(IF27="","",IF(IF27="Tarifa 1","No aplica",$AI$100))</f>
      </c>
      <c r="IG100" t="s" s="154">
        <f>IF(IG27="","",IF(IG27="Tarifa 1","No aplica",$AI$100))</f>
      </c>
      <c r="IH100" t="s" s="154">
        <f>IF(IH27="","",IF(IH27="Tarifa 1","No aplica",$AI$100))</f>
      </c>
      <c r="II100" t="s" s="154">
        <f>IF(II27="","",IF(II27="Tarifa 1","No aplica",$AI$100))</f>
      </c>
      <c r="IJ100" t="s" s="154">
        <f>IF(IJ27="","",IF(IJ27="Tarifa 1","No aplica",$AI$100))</f>
      </c>
      <c r="IK100" t="s" s="154">
        <f>IF(IK27="","",IF(IK27="Tarifa 1","No aplica",$AI$100))</f>
      </c>
      <c r="IL100" t="s" s="154">
        <f>IF(IL27="","",IF(IL27="Tarifa 1","No aplica",$AI$100))</f>
      </c>
      <c r="IM100" t="s" s="154">
        <f>IF(IM27="","",IF(IM27="Tarifa 1","No aplica",$AI$100))</f>
      </c>
      <c r="IN100" t="s" s="154">
        <f>IF(IN27="","",IF(IN27="Tarifa 1","No aplica",$AI$100))</f>
      </c>
      <c r="IO100" t="s" s="154">
        <f>IF(IO27="","",IF(IO27="Tarifa 1","No aplica",$AI$100))</f>
      </c>
      <c r="IP100" t="s" s="154">
        <f>IF(IP27="","",IF(IP27="Tarifa 1","No aplica",$AI$100))</f>
      </c>
      <c r="IQ100" t="s" s="154">
        <f>IF(IQ27="","",IF(IQ27="Tarifa 1","No aplica",$AI$100))</f>
      </c>
      <c r="IR100" t="s" s="154">
        <f>IF(IR27="","",IF(IR27="Tarifa 1","No aplica",$AI$100))</f>
      </c>
      <c r="IS100" t="s" s="154">
        <f>IF(IS27="","",IF(IS27="Tarifa 1","No aplica",$AI$100))</f>
      </c>
      <c r="IT100" t="s" s="154">
        <f>IF(IT27="","",IF(IT27="Tarifa 1","No aplica",$AI$100))</f>
      </c>
      <c r="IU100" t="s" s="186">
        <f>IF(IU27="","",IF(IU27="Tarifa 1","No aplica",$AI$100))</f>
      </c>
    </row>
    <row r="101" s="141" customFormat="1" ht="15.2" customHeight="1">
      <c r="B101" t="s" s="153">
        <f>IF(INDEX(C101:AH101,1,'Tarifas Eléctricas'!$E$38)=0," ",INDEX(C101:AH101,1,'Tarifas Eléctricas'!$E$38))</f>
        <v>570</v>
      </c>
      <c r="C101" s="157"/>
      <c r="D101" s="157"/>
      <c r="E101" s="157"/>
      <c r="F101" s="157"/>
      <c r="G101" s="157"/>
      <c r="H101" s="157"/>
      <c r="I101" t="s" s="154">
        <v>1722</v>
      </c>
      <c r="J101" s="157"/>
      <c r="K101" s="157"/>
      <c r="L101" s="157"/>
      <c r="M101" s="157"/>
      <c r="N101" s="157"/>
      <c r="O101" s="157"/>
      <c r="P101" t="s" s="154">
        <v>610</v>
      </c>
      <c r="Q101" t="s" s="154">
        <v>1723</v>
      </c>
      <c r="R101" t="s" s="154">
        <v>1724</v>
      </c>
      <c r="S101" s="157"/>
      <c r="T101" s="157"/>
      <c r="U101" s="157"/>
      <c r="V101" t="s" s="154">
        <v>1725</v>
      </c>
      <c r="W101" t="s" s="154">
        <v>1726</v>
      </c>
      <c r="X101" s="157"/>
      <c r="Y101" s="157"/>
      <c r="Z101" s="157"/>
      <c r="AA101" s="157"/>
      <c r="AB101" s="157"/>
      <c r="AC101" s="157"/>
      <c r="AD101" s="157"/>
      <c r="AE101" s="157"/>
      <c r="AF101" t="s" s="154">
        <v>1727</v>
      </c>
      <c r="AG101" t="s" s="154">
        <v>1728</v>
      </c>
      <c r="AH101" s="157"/>
      <c r="AI101" t="s" s="184">
        <v>1535</v>
      </c>
      <c r="AJ101" t="s" s="185">
        <f>AJ66</f>
        <v>1408</v>
      </c>
      <c r="AK101" t="s" s="154">
        <f>IF(AK28="","",IF(AK28="Tarifa 1","No aplica",$AI$101))</f>
        <v>1535</v>
      </c>
      <c r="AL101" t="s" s="154">
        <f>IF(AL28="","",IF(AL28="Tarifa 1","No aplica",$AI$101))</f>
        <v>1535</v>
      </c>
      <c r="AM101" t="s" s="154">
        <f>IF(AM28="","",IF(AM28="Tarifa 1","No aplica",$AI$101))</f>
        <v>1535</v>
      </c>
      <c r="AN101" t="s" s="154">
        <f>IF(AN28="","",IF(AN28="Tarifa 1","No aplica",$AI$101))</f>
        <v>1535</v>
      </c>
      <c r="AO101" t="s" s="154">
        <f>IF(AO28="","",IF(AO28="Tarifa 1","No aplica",$AI$101))</f>
        <v>1535</v>
      </c>
      <c r="AP101" t="s" s="154">
        <f>IF(AP28="","",IF(AP28="Tarifa 1","No aplica",$AI$101))</f>
        <v>1535</v>
      </c>
      <c r="AQ101" t="s" s="154">
        <f>IF(AQ28="","",IF(AQ28="Tarifa 1","No aplica",$AI$101))</f>
        <v>1535</v>
      </c>
      <c r="AR101" t="s" s="154">
        <f>IF(AR28="","",IF(AR28="Tarifa 1","No aplica",$AI$101))</f>
        <v>1535</v>
      </c>
      <c r="AS101" t="s" s="154">
        <f>IF(AS28="","",IF(AS28="Tarifa 1","No aplica",$AI$101))</f>
        <v>1535</v>
      </c>
      <c r="AT101" t="s" s="154">
        <f>IF(AT28="","",IF(AT28="Tarifa 1","No aplica",$AI$101))</f>
        <v>1535</v>
      </c>
      <c r="AU101" t="s" s="154">
        <f>IF(AU28="","",IF(AU28="Tarifa 1","No aplica",$AI$101))</f>
        <v>1535</v>
      </c>
      <c r="AV101" t="s" s="154">
        <f>IF(AV28="","",IF(AV28="Tarifa 1","No aplica",$AI$101))</f>
        <v>1535</v>
      </c>
      <c r="AW101" t="s" s="154">
        <f>IF(AW28="","",IF(AW28="Tarifa 1","No aplica",$AI$101))</f>
        <v>1535</v>
      </c>
      <c r="AX101" t="s" s="154">
        <f>IF(AX28="","",IF(AX28="Tarifa 1","No aplica",$AI$101))</f>
        <v>1535</v>
      </c>
      <c r="AY101" t="s" s="154">
        <f>IF(AY28="","",IF(AY28="Tarifa 1","No aplica",$AI$101))</f>
        <v>1535</v>
      </c>
      <c r="AZ101" t="s" s="154">
        <f>IF(AZ28="","",IF(AZ28="Tarifa 1","No aplica",$AI$101))</f>
        <v>1535</v>
      </c>
      <c r="BA101" t="s" s="154">
        <f>IF(BA28="","",IF(BA28="Tarifa 1","No aplica",$AI$101))</f>
        <v>1535</v>
      </c>
      <c r="BB101" t="s" s="154">
        <f>IF(BB28="","",IF(BB28="Tarifa 1","No aplica",$AI$101))</f>
      </c>
      <c r="BC101" t="s" s="154">
        <f>IF(BC28="","",IF(BC28="Tarifa 1","No aplica",$AI$101))</f>
      </c>
      <c r="BD101" t="s" s="154">
        <f>IF(BD28="","",IF(BD28="Tarifa 1","No aplica",$AI$101))</f>
      </c>
      <c r="BE101" t="s" s="154">
        <f>IF(BE28="","",IF(BE28="Tarifa 1","No aplica",$AI$101))</f>
      </c>
      <c r="BF101" t="s" s="154">
        <f>IF(BF28="","",IF(BF28="Tarifa 1","No aplica",$AI$101))</f>
      </c>
      <c r="BG101" t="s" s="154">
        <f>IF(BG28="","",IF(BG28="Tarifa 1","No aplica",$AI$101))</f>
      </c>
      <c r="BH101" t="s" s="154">
        <f>IF(BH28="","",IF(BH28="Tarifa 1","No aplica",$AI$101))</f>
      </c>
      <c r="BI101" t="s" s="154">
        <f>IF(BI28="","",IF(BI28="Tarifa 1","No aplica",$AI$101))</f>
      </c>
      <c r="BJ101" t="s" s="154">
        <f>IF(BJ28="","",IF(BJ28="Tarifa 1","No aplica",$AI$101))</f>
      </c>
      <c r="BK101" t="s" s="154">
        <f>IF(BK28="","",IF(BK28="Tarifa 1","No aplica",$AI$101))</f>
      </c>
      <c r="BL101" t="s" s="154">
        <f>IF(BL28="","",IF(BL28="Tarifa 1","No aplica",$AI$101))</f>
      </c>
      <c r="BM101" t="s" s="154">
        <f>IF(BM28="","",IF(BM28="Tarifa 1","No aplica",$AI$101))</f>
      </c>
      <c r="BN101" t="s" s="154">
        <f>IF(BN28="","",IF(BN28="Tarifa 1","No aplica",$AI$101))</f>
      </c>
      <c r="BO101" t="s" s="154">
        <f>IF(BO28="","",IF(BO28="Tarifa 1","No aplica",$AI$101))</f>
      </c>
      <c r="BP101" t="s" s="154">
        <f>IF(BP28="","",IF(BP28="Tarifa 1","No aplica",$AI$101))</f>
      </c>
      <c r="BQ101" t="s" s="154">
        <f>IF(BQ28="","",IF(BQ28="Tarifa 1","No aplica",$AI$101))</f>
      </c>
      <c r="BR101" t="s" s="154">
        <f>IF(BR28="","",IF(BR28="Tarifa 1","No aplica",$AI$101))</f>
      </c>
      <c r="BS101" t="s" s="154">
        <f>IF(BS28="","",IF(BS28="Tarifa 1","No aplica",$AI$101))</f>
      </c>
      <c r="BT101" t="s" s="154">
        <f>IF(BT28="","",IF(BT28="Tarifa 1","No aplica",$AI$101))</f>
      </c>
      <c r="BU101" t="s" s="154">
        <f>IF(BU28="","",IF(BU28="Tarifa 1","No aplica",$AI$101))</f>
      </c>
      <c r="BV101" t="s" s="154">
        <f>IF(BV28="","",IF(BV28="Tarifa 1","No aplica",$AI$101))</f>
      </c>
      <c r="BW101" t="s" s="154">
        <f>IF(BW28="","",IF(BW28="Tarifa 1","No aplica",$AI$101))</f>
      </c>
      <c r="BX101" t="s" s="154">
        <f>IF(BX28="","",IF(BX28="Tarifa 1","No aplica",$AI$101))</f>
      </c>
      <c r="BY101" t="s" s="154">
        <f>IF(BY28="","",IF(BY28="Tarifa 1","No aplica",$AI$101))</f>
      </c>
      <c r="BZ101" t="s" s="154">
        <f>IF(BZ28="","",IF(BZ28="Tarifa 1","No aplica",$AI$101))</f>
      </c>
      <c r="CA101" t="s" s="154">
        <f>IF(CA28="","",IF(CA28="Tarifa 1","No aplica",$AI$101))</f>
      </c>
      <c r="CB101" t="s" s="154">
        <f>IF(CB28="","",IF(CB28="Tarifa 1","No aplica",$AI$101))</f>
      </c>
      <c r="CC101" t="s" s="154">
        <f>IF(CC28="","",IF(CC28="Tarifa 1","No aplica",$AI$101))</f>
      </c>
      <c r="CD101" t="s" s="154">
        <f>IF(CD28="","",IF(CD28="Tarifa 1","No aplica",$AI$101))</f>
      </c>
      <c r="CE101" t="s" s="154">
        <f>IF(CE28="","",IF(CE28="Tarifa 1","No aplica",$AI$101))</f>
      </c>
      <c r="CF101" t="s" s="154">
        <f>IF(CF28="","",IF(CF28="Tarifa 1","No aplica",$AI$101))</f>
      </c>
      <c r="CG101" t="s" s="154">
        <f>IF(CG28="","",IF(CG28="Tarifa 1","No aplica",$AI$101))</f>
      </c>
      <c r="CH101" t="s" s="154">
        <f>IF(CH28="","",IF(CH28="Tarifa 1","No aplica",$AI$101))</f>
      </c>
      <c r="CI101" t="s" s="154">
        <f>IF(CI28="","",IF(CI28="Tarifa 1","No aplica",$AI$101))</f>
      </c>
      <c r="CJ101" t="s" s="154">
        <f>IF(CJ28="","",IF(CJ28="Tarifa 1","No aplica",$AI$101))</f>
      </c>
      <c r="CK101" t="s" s="154">
        <f>IF(CK28="","",IF(CK28="Tarifa 1","No aplica",$AI$101))</f>
      </c>
      <c r="CL101" t="s" s="154">
        <f>IF(CL28="","",IF(CL28="Tarifa 1","No aplica",$AI$101))</f>
      </c>
      <c r="CM101" t="s" s="154">
        <f>IF(CM28="","",IF(CM28="Tarifa 1","No aplica",$AI$101))</f>
      </c>
      <c r="CN101" t="s" s="154">
        <f>IF(CN28="","",IF(CN28="Tarifa 1","No aplica",$AI$101))</f>
      </c>
      <c r="CO101" t="s" s="154">
        <f>IF(CO28="","",IF(CO28="Tarifa 1","No aplica",$AI$101))</f>
      </c>
      <c r="CP101" t="s" s="154">
        <f>IF(CP28="","",IF(CP28="Tarifa 1","No aplica",$AI$101))</f>
      </c>
      <c r="CQ101" t="s" s="154">
        <f>IF(CQ28="","",IF(CQ28="Tarifa 1","No aplica",$AI$101))</f>
      </c>
      <c r="CR101" t="s" s="154">
        <f>IF(CR28="","",IF(CR28="Tarifa 1","No aplica",$AI$101))</f>
      </c>
      <c r="CS101" t="s" s="154">
        <f>IF(CS28="","",IF(CS28="Tarifa 1","No aplica",$AI$101))</f>
      </c>
      <c r="CT101" t="s" s="154">
        <f>IF(CT28="","",IF(CT28="Tarifa 1","No aplica",$AI$101))</f>
      </c>
      <c r="CU101" t="s" s="154">
        <f>IF(CU28="","",IF(CU28="Tarifa 1","No aplica",$AI$101))</f>
      </c>
      <c r="CV101" t="s" s="154">
        <f>IF(CV28="","",IF(CV28="Tarifa 1","No aplica",$AI$101))</f>
      </c>
      <c r="CW101" t="s" s="154">
        <f>IF(CW28="","",IF(CW28="Tarifa 1","No aplica",$AI$101))</f>
      </c>
      <c r="CX101" t="s" s="154">
        <f>IF(CX28="","",IF(CX28="Tarifa 1","No aplica",$AI$101))</f>
      </c>
      <c r="CY101" t="s" s="154">
        <f>IF(CY28="","",IF(CY28="Tarifa 1","No aplica",$AI$101))</f>
      </c>
      <c r="CZ101" t="s" s="154">
        <f>IF(CZ28="","",IF(CZ28="Tarifa 1","No aplica",$AI$101))</f>
      </c>
      <c r="DA101" t="s" s="154">
        <f>IF(DA28="","",IF(DA28="Tarifa 1","No aplica",$AI$101))</f>
      </c>
      <c r="DB101" t="s" s="154">
        <f>IF(DB28="","",IF(DB28="Tarifa 1","No aplica",$AI$101))</f>
      </c>
      <c r="DC101" t="s" s="154">
        <f>IF(DC28="","",IF(DC28="Tarifa 1","No aplica",$AI$101))</f>
      </c>
      <c r="DD101" t="s" s="154">
        <f>IF(DD28="","",IF(DD28="Tarifa 1","No aplica",$AI$101))</f>
      </c>
      <c r="DE101" t="s" s="154">
        <f>IF(DE28="","",IF(DE28="Tarifa 1","No aplica",$AI$101))</f>
      </c>
      <c r="DF101" t="s" s="154">
        <f>IF(DF28="","",IF(DF28="Tarifa 1","No aplica",$AI$101))</f>
      </c>
      <c r="DG101" t="s" s="154">
        <f>IF(DG28="","",IF(DG28="Tarifa 1","No aplica",$AI$101))</f>
      </c>
      <c r="DH101" t="s" s="154">
        <f>IF(DH28="","",IF(DH28="Tarifa 1","No aplica",$AI$101))</f>
      </c>
      <c r="DI101" t="s" s="154">
        <f>IF(DI28="","",IF(DI28="Tarifa 1","No aplica",$AI$101))</f>
      </c>
      <c r="DJ101" t="s" s="154">
        <f>IF(DJ28="","",IF(DJ28="Tarifa 1","No aplica",$AI$101))</f>
      </c>
      <c r="DK101" t="s" s="154">
        <f>IF(DK28="","",IF(DK28="Tarifa 1","No aplica",$AI$101))</f>
      </c>
      <c r="DL101" t="s" s="154">
        <f>IF(DL28="","",IF(DL28="Tarifa 1","No aplica",$AI$101))</f>
      </c>
      <c r="DM101" t="s" s="154">
        <f>IF(DM28="","",IF(DM28="Tarifa 1","No aplica",$AI$101))</f>
      </c>
      <c r="DN101" t="s" s="154">
        <f>IF(DN28="","",IF(DN28="Tarifa 1","No aplica",$AI$101))</f>
      </c>
      <c r="DO101" t="s" s="154">
        <f>IF(DO28="","",IF(DO28="Tarifa 1","No aplica",$AI$101))</f>
      </c>
      <c r="DP101" t="s" s="154">
        <f>IF(DP28="","",IF(DP28="Tarifa 1","No aplica",$AI$101))</f>
      </c>
      <c r="DQ101" t="s" s="154">
        <f>IF(DQ28="","",IF(DQ28="Tarifa 1","No aplica",$AI$101))</f>
      </c>
      <c r="DR101" t="s" s="154">
        <f>IF(DR28="","",IF(DR28="Tarifa 1","No aplica",$AI$101))</f>
      </c>
      <c r="DS101" t="s" s="154">
        <f>IF(DS28="","",IF(DS28="Tarifa 1","No aplica",$AI$101))</f>
      </c>
      <c r="DT101" t="s" s="154">
        <f>IF(DT28="","",IF(DT28="Tarifa 1","No aplica",$AI$101))</f>
      </c>
      <c r="DU101" t="s" s="154">
        <f>IF(DU28="","",IF(DU28="Tarifa 1","No aplica",$AI$101))</f>
      </c>
      <c r="DV101" t="s" s="154">
        <f>IF(DV28="","",IF(DV28="Tarifa 1","No aplica",$AI$101))</f>
      </c>
      <c r="DW101" t="s" s="154">
        <f>IF(DW28="","",IF(DW28="Tarifa 1","No aplica",$AI$101))</f>
      </c>
      <c r="DX101" t="s" s="154">
        <f>IF(DX28="","",IF(DX28="Tarifa 1","No aplica",$AI$101))</f>
      </c>
      <c r="DY101" t="s" s="154">
        <f>IF(DY28="","",IF(DY28="Tarifa 1","No aplica",$AI$101))</f>
      </c>
      <c r="DZ101" t="s" s="154">
        <f>IF(DZ28="","",IF(DZ28="Tarifa 1","No aplica",$AI$101))</f>
      </c>
      <c r="EA101" t="s" s="154">
        <f>IF(EA28="","",IF(EA28="Tarifa 1","No aplica",$AI$101))</f>
      </c>
      <c r="EB101" t="s" s="154">
        <f>IF(EB28="","",IF(EB28="Tarifa 1","No aplica",$AI$101))</f>
      </c>
      <c r="EC101" t="s" s="154">
        <f>IF(EC28="","",IF(EC28="Tarifa 1","No aplica",$AI$101))</f>
      </c>
      <c r="ED101" t="s" s="154">
        <f>IF(ED28="","",IF(ED28="Tarifa 1","No aplica",$AI$101))</f>
      </c>
      <c r="EE101" t="s" s="154">
        <f>IF(EE28="","",IF(EE28="Tarifa 1","No aplica",$AI$101))</f>
      </c>
      <c r="EF101" t="s" s="154">
        <f>IF(EF28="","",IF(EF28="Tarifa 1","No aplica",$AI$101))</f>
      </c>
      <c r="EG101" t="s" s="154">
        <f>IF(EG28="","",IF(EG28="Tarifa 1","No aplica",$AI$101))</f>
      </c>
      <c r="EH101" t="s" s="154">
        <f>IF(EH28="","",IF(EH28="Tarifa 1","No aplica",$AI$101))</f>
      </c>
      <c r="EI101" t="s" s="154">
        <f>IF(EI28="","",IF(EI28="Tarifa 1","No aplica",$AI$101))</f>
      </c>
      <c r="EJ101" t="s" s="154">
        <f>IF(EJ28="","",IF(EJ28="Tarifa 1","No aplica",$AI$101))</f>
      </c>
      <c r="EK101" t="s" s="154">
        <f>IF(EK28="","",IF(EK28="Tarifa 1","No aplica",$AI$101))</f>
      </c>
      <c r="EL101" t="s" s="154">
        <f>IF(EL28="","",IF(EL28="Tarifa 1","No aplica",$AI$101))</f>
      </c>
      <c r="EM101" t="s" s="154">
        <f>IF(EM28="","",IF(EM28="Tarifa 1","No aplica",$AI$101))</f>
      </c>
      <c r="EN101" t="s" s="154">
        <f>IF(EN28="","",IF(EN28="Tarifa 1","No aplica",$AI$101))</f>
      </c>
      <c r="EO101" t="s" s="154">
        <f>IF(EO28="","",IF(EO28="Tarifa 1","No aplica",$AI$101))</f>
      </c>
      <c r="EP101" t="s" s="154">
        <f>IF(EP28="","",IF(EP28="Tarifa 1","No aplica",$AI$101))</f>
      </c>
      <c r="EQ101" t="s" s="154">
        <f>IF(EQ28="","",IF(EQ28="Tarifa 1","No aplica",$AI$101))</f>
      </c>
      <c r="ER101" t="s" s="154">
        <f>IF(ER28="","",IF(ER28="Tarifa 1","No aplica",$AI$101))</f>
      </c>
      <c r="ES101" t="s" s="154">
        <f>IF(ES28="","",IF(ES28="Tarifa 1","No aplica",$AI$101))</f>
      </c>
      <c r="ET101" t="s" s="154">
        <f>IF(ET28="","",IF(ET28="Tarifa 1","No aplica",$AI$101))</f>
      </c>
      <c r="EU101" t="s" s="154">
        <f>IF(EU28="","",IF(EU28="Tarifa 1","No aplica",$AI$101))</f>
      </c>
      <c r="EV101" t="s" s="154">
        <f>IF(EV28="","",IF(EV28="Tarifa 1","No aplica",$AI$101))</f>
      </c>
      <c r="EW101" t="s" s="154">
        <f>IF(EW28="","",IF(EW28="Tarifa 1","No aplica",$AI$101))</f>
      </c>
      <c r="EX101" t="s" s="154">
        <f>IF(EX28="","",IF(EX28="Tarifa 1","No aplica",$AI$101))</f>
      </c>
      <c r="EY101" t="s" s="154">
        <f>IF(EY28="","",IF(EY28="Tarifa 1","No aplica",$AI$101))</f>
      </c>
      <c r="EZ101" t="s" s="154">
        <f>IF(EZ28="","",IF(EZ28="Tarifa 1","No aplica",$AI$101))</f>
      </c>
      <c r="FA101" t="s" s="154">
        <f>IF(FA28="","",IF(FA28="Tarifa 1","No aplica",$AI$101))</f>
      </c>
      <c r="FB101" t="s" s="154">
        <f>IF(FB28="","",IF(FB28="Tarifa 1","No aplica",$AI$101))</f>
      </c>
      <c r="FC101" t="s" s="154">
        <f>IF(FC28="","",IF(FC28="Tarifa 1","No aplica",$AI$101))</f>
      </c>
      <c r="FD101" t="s" s="154">
        <f>IF(FD28="","",IF(FD28="Tarifa 1","No aplica",$AI$101))</f>
      </c>
      <c r="FE101" t="s" s="154">
        <f>IF(FE28="","",IF(FE28="Tarifa 1","No aplica",$AI$101))</f>
      </c>
      <c r="FF101" t="s" s="154">
        <f>IF(FF28="","",IF(FF28="Tarifa 1","No aplica",$AI$101))</f>
      </c>
      <c r="FG101" t="s" s="154">
        <f>IF(FG28="","",IF(FG28="Tarifa 1","No aplica",$AI$101))</f>
      </c>
      <c r="FH101" t="s" s="154">
        <f>IF(FH28="","",IF(FH28="Tarifa 1","No aplica",$AI$101))</f>
      </c>
      <c r="FI101" t="s" s="154">
        <f>IF(FI28="","",IF(FI28="Tarifa 1","No aplica",$AI$101))</f>
      </c>
      <c r="FJ101" t="s" s="154">
        <f>IF(FJ28="","",IF(FJ28="Tarifa 1","No aplica",$AI$101))</f>
      </c>
      <c r="FK101" t="s" s="154">
        <f>IF(FK28="","",IF(FK28="Tarifa 1","No aplica",$AI$101))</f>
      </c>
      <c r="FL101" t="s" s="154">
        <f>IF(FL28="","",IF(FL28="Tarifa 1","No aplica",$AI$101))</f>
      </c>
      <c r="FM101" t="s" s="154">
        <f>IF(FM28="","",IF(FM28="Tarifa 1","No aplica",$AI$101))</f>
      </c>
      <c r="FN101" t="s" s="154">
        <f>IF(FN28="","",IF(FN28="Tarifa 1","No aplica",$AI$101))</f>
      </c>
      <c r="FO101" t="s" s="154">
        <f>IF(FO28="","",IF(FO28="Tarifa 1","No aplica",$AI$101))</f>
      </c>
      <c r="FP101" t="s" s="154">
        <f>IF(FP28="","",IF(FP28="Tarifa 1","No aplica",$AI$101))</f>
      </c>
      <c r="FQ101" t="s" s="154">
        <f>IF(FQ28="","",IF(FQ28="Tarifa 1","No aplica",$AI$101))</f>
      </c>
      <c r="FR101" t="s" s="154">
        <f>IF(FR28="","",IF(FR28="Tarifa 1","No aplica",$AI$101))</f>
      </c>
      <c r="FS101" t="s" s="154">
        <f>IF(FS28="","",IF(FS28="Tarifa 1","No aplica",$AI$101))</f>
      </c>
      <c r="FT101" t="s" s="154">
        <f>IF(FT28="","",IF(FT28="Tarifa 1","No aplica",$AI$101))</f>
      </c>
      <c r="FU101" t="s" s="154">
        <f>IF(FU28="","",IF(FU28="Tarifa 1","No aplica",$AI$101))</f>
      </c>
      <c r="FV101" t="s" s="154">
        <f>IF(FV28="","",IF(FV28="Tarifa 1","No aplica",$AI$101))</f>
      </c>
      <c r="FW101" t="s" s="154">
        <f>IF(FW28="","",IF(FW28="Tarifa 1","No aplica",$AI$101))</f>
      </c>
      <c r="FX101" t="s" s="154">
        <f>IF(FX28="","",IF(FX28="Tarifa 1","No aplica",$AI$101))</f>
      </c>
      <c r="FY101" t="s" s="154">
        <f>IF(FY28="","",IF(FY28="Tarifa 1","No aplica",$AI$101))</f>
      </c>
      <c r="FZ101" t="s" s="154">
        <f>IF(FZ28="","",IF(FZ28="Tarifa 1","No aplica",$AI$101))</f>
      </c>
      <c r="GA101" t="s" s="154">
        <f>IF(GA28="","",IF(GA28="Tarifa 1","No aplica",$AI$101))</f>
      </c>
      <c r="GB101" t="s" s="154">
        <f>IF(GB28="","",IF(GB28="Tarifa 1","No aplica",$AI$101))</f>
      </c>
      <c r="GC101" t="s" s="154">
        <f>IF(GC28="","",IF(GC28="Tarifa 1","No aplica",$AI$101))</f>
      </c>
      <c r="GD101" t="s" s="154">
        <f>IF(GD28="","",IF(GD28="Tarifa 1","No aplica",$AI$101))</f>
      </c>
      <c r="GE101" t="s" s="154">
        <f>IF(GE28="","",IF(GE28="Tarifa 1","No aplica",$AI$101))</f>
      </c>
      <c r="GF101" t="s" s="154">
        <f>IF(GF28="","",IF(GF28="Tarifa 1","No aplica",$AI$101))</f>
      </c>
      <c r="GG101" t="s" s="154">
        <f>IF(GG28="","",IF(GG28="Tarifa 1","No aplica",$AI$101))</f>
      </c>
      <c r="GH101" t="s" s="154">
        <f>IF(GH28="","",IF(GH28="Tarifa 1","No aplica",$AI$101))</f>
      </c>
      <c r="GI101" t="s" s="154">
        <f>IF(GI28="","",IF(GI28="Tarifa 1","No aplica",$AI$101))</f>
      </c>
      <c r="GJ101" t="s" s="154">
        <f>IF(GJ28="","",IF(GJ28="Tarifa 1","No aplica",$AI$101))</f>
      </c>
      <c r="GK101" t="s" s="154">
        <f>IF(GK28="","",IF(GK28="Tarifa 1","No aplica",$AI$101))</f>
      </c>
      <c r="GL101" t="s" s="154">
        <f>IF(GL28="","",IF(GL28="Tarifa 1","No aplica",$AI$101))</f>
      </c>
      <c r="GM101" t="s" s="154">
        <f>IF(GM28="","",IF(GM28="Tarifa 1","No aplica",$AI$101))</f>
      </c>
      <c r="GN101" t="s" s="154">
        <f>IF(GN28="","",IF(GN28="Tarifa 1","No aplica",$AI$101))</f>
      </c>
      <c r="GO101" t="s" s="154">
        <f>IF(GO28="","",IF(GO28="Tarifa 1","No aplica",$AI$101))</f>
      </c>
      <c r="GP101" t="s" s="154">
        <f>IF(GP28="","",IF(GP28="Tarifa 1","No aplica",$AI$101))</f>
      </c>
      <c r="GQ101" t="s" s="154">
        <f>IF(GQ28="","",IF(GQ28="Tarifa 1","No aplica",$AI$101))</f>
      </c>
      <c r="GR101" t="s" s="154">
        <f>IF(GR28="","",IF(GR28="Tarifa 1","No aplica",$AI$101))</f>
      </c>
      <c r="GS101" t="s" s="154">
        <f>IF(GS28="","",IF(GS28="Tarifa 1","No aplica",$AI$101))</f>
      </c>
      <c r="GT101" t="s" s="154">
        <f>IF(GT28="","",IF(GT28="Tarifa 1","No aplica",$AI$101))</f>
      </c>
      <c r="GU101" t="s" s="154">
        <f>IF(GU28="","",IF(GU28="Tarifa 1","No aplica",$AI$101))</f>
      </c>
      <c r="GV101" t="s" s="154">
        <f>IF(GV28="","",IF(GV28="Tarifa 1","No aplica",$AI$101))</f>
      </c>
      <c r="GW101" t="s" s="154">
        <f>IF(GW28="","",IF(GW28="Tarifa 1","No aplica",$AI$101))</f>
      </c>
      <c r="GX101" t="s" s="154">
        <f>IF(GX28="","",IF(GX28="Tarifa 1","No aplica",$AI$101))</f>
      </c>
      <c r="GY101" t="s" s="154">
        <f>IF(GY28="","",IF(GY28="Tarifa 1","No aplica",$AI$101))</f>
      </c>
      <c r="GZ101" t="s" s="154">
        <f>IF(GZ28="","",IF(GZ28="Tarifa 1","No aplica",$AI$101))</f>
      </c>
      <c r="HA101" t="s" s="154">
        <f>IF(HA28="","",IF(HA28="Tarifa 1","No aplica",$AI$101))</f>
      </c>
      <c r="HB101" t="s" s="154">
        <f>IF(HB28="","",IF(HB28="Tarifa 1","No aplica",$AI$101))</f>
      </c>
      <c r="HC101" t="s" s="154">
        <f>IF(HC28="","",IF(HC28="Tarifa 1","No aplica",$AI$101))</f>
      </c>
      <c r="HD101" t="s" s="154">
        <f>IF(HD28="","",IF(HD28="Tarifa 1","No aplica",$AI$101))</f>
      </c>
      <c r="HE101" t="s" s="154">
        <f>IF(HE28="","",IF(HE28="Tarifa 1","No aplica",$AI$101))</f>
      </c>
      <c r="HF101" t="s" s="154">
        <f>IF(HF28="","",IF(HF28="Tarifa 1","No aplica",$AI$101))</f>
      </c>
      <c r="HG101" t="s" s="154">
        <f>IF(HG28="","",IF(HG28="Tarifa 1","No aplica",$AI$101))</f>
      </c>
      <c r="HH101" t="s" s="154">
        <f>IF(HH28="","",IF(HH28="Tarifa 1","No aplica",$AI$101))</f>
      </c>
      <c r="HI101" t="s" s="154">
        <f>IF(HI28="","",IF(HI28="Tarifa 1","No aplica",$AI$101))</f>
      </c>
      <c r="HJ101" t="s" s="154">
        <f>IF(HJ28="","",IF(HJ28="Tarifa 1","No aplica",$AI$101))</f>
      </c>
      <c r="HK101" t="s" s="154">
        <f>IF(HK28="","",IF(HK28="Tarifa 1","No aplica",$AI$101))</f>
      </c>
      <c r="HL101" t="s" s="154">
        <f>IF(HL28="","",IF(HL28="Tarifa 1","No aplica",$AI$101))</f>
      </c>
      <c r="HM101" t="s" s="154">
        <f>IF(HM28="","",IF(HM28="Tarifa 1","No aplica",$AI$101))</f>
      </c>
      <c r="HN101" t="s" s="154">
        <f>IF(HN28="","",IF(HN28="Tarifa 1","No aplica",$AI$101))</f>
      </c>
      <c r="HO101" t="s" s="154">
        <f>IF(HO28="","",IF(HO28="Tarifa 1","No aplica",$AI$101))</f>
      </c>
      <c r="HP101" t="s" s="154">
        <f>IF(HP28="","",IF(HP28="Tarifa 1","No aplica",$AI$101))</f>
      </c>
      <c r="HQ101" t="s" s="154">
        <f>IF(HQ28="","",IF(HQ28="Tarifa 1","No aplica",$AI$101))</f>
      </c>
      <c r="HR101" t="s" s="154">
        <f>IF(HR28="","",IF(HR28="Tarifa 1","No aplica",$AI$101))</f>
      </c>
      <c r="HS101" t="s" s="154">
        <f>IF(HS28="","",IF(HS28="Tarifa 1","No aplica",$AI$101))</f>
      </c>
      <c r="HT101" t="s" s="154">
        <f>IF(HT28="","",IF(HT28="Tarifa 1","No aplica",$AI$101))</f>
      </c>
      <c r="HU101" t="s" s="154">
        <f>IF(HU28="","",IF(HU28="Tarifa 1","No aplica",$AI$101))</f>
      </c>
      <c r="HV101" t="s" s="154">
        <f>IF(HV28="","",IF(HV28="Tarifa 1","No aplica",$AI$101))</f>
      </c>
      <c r="HW101" t="s" s="154">
        <f>IF(HW28="","",IF(HW28="Tarifa 1","No aplica",$AI$101))</f>
      </c>
      <c r="HX101" t="s" s="154">
        <f>IF(HX28="","",IF(HX28="Tarifa 1","No aplica",$AI$101))</f>
      </c>
      <c r="HY101" t="s" s="154">
        <f>IF(HY28="","",IF(HY28="Tarifa 1","No aplica",$AI$101))</f>
      </c>
      <c r="HZ101" t="s" s="154">
        <f>IF(HZ28="","",IF(HZ28="Tarifa 1","No aplica",$AI$101))</f>
      </c>
      <c r="IA101" t="s" s="154">
        <f>IF(IA28="","",IF(IA28="Tarifa 1","No aplica",$AI$101))</f>
      </c>
      <c r="IB101" t="s" s="154">
        <f>IF(IB28="","",IF(IB28="Tarifa 1","No aplica",$AI$101))</f>
      </c>
      <c r="IC101" t="s" s="154">
        <f>IF(IC28="","",IF(IC28="Tarifa 1","No aplica",$AI$101))</f>
      </c>
      <c r="ID101" t="s" s="154">
        <f>IF(ID28="","",IF(ID28="Tarifa 1","No aplica",$AI$101))</f>
      </c>
      <c r="IE101" t="s" s="154">
        <f>IF(IE28="","",IF(IE28="Tarifa 1","No aplica",$AI$101))</f>
      </c>
      <c r="IF101" t="s" s="154">
        <f>IF(IF28="","",IF(IF28="Tarifa 1","No aplica",$AI$101))</f>
      </c>
      <c r="IG101" t="s" s="154">
        <f>IF(IG28="","",IF(IG28="Tarifa 1","No aplica",$AI$101))</f>
      </c>
      <c r="IH101" t="s" s="154">
        <f>IF(IH28="","",IF(IH28="Tarifa 1","No aplica",$AI$101))</f>
      </c>
      <c r="II101" t="s" s="154">
        <f>IF(II28="","",IF(II28="Tarifa 1","No aplica",$AI$101))</f>
      </c>
      <c r="IJ101" t="s" s="154">
        <f>IF(IJ28="","",IF(IJ28="Tarifa 1","No aplica",$AI$101))</f>
      </c>
      <c r="IK101" t="s" s="154">
        <f>IF(IK28="","",IF(IK28="Tarifa 1","No aplica",$AI$101))</f>
      </c>
      <c r="IL101" t="s" s="154">
        <f>IF(IL28="","",IF(IL28="Tarifa 1","No aplica",$AI$101))</f>
      </c>
      <c r="IM101" t="s" s="154">
        <f>IF(IM28="","",IF(IM28="Tarifa 1","No aplica",$AI$101))</f>
      </c>
      <c r="IN101" t="s" s="154">
        <f>IF(IN28="","",IF(IN28="Tarifa 1","No aplica",$AI$101))</f>
      </c>
      <c r="IO101" t="s" s="154">
        <f>IF(IO28="","",IF(IO28="Tarifa 1","No aplica",$AI$101))</f>
      </c>
      <c r="IP101" t="s" s="154">
        <f>IF(IP28="","",IF(IP28="Tarifa 1","No aplica",$AI$101))</f>
      </c>
      <c r="IQ101" t="s" s="154">
        <f>IF(IQ28="","",IF(IQ28="Tarifa 1","No aplica",$AI$101))</f>
      </c>
      <c r="IR101" t="s" s="154">
        <f>IF(IR28="","",IF(IR28="Tarifa 1","No aplica",$AI$101))</f>
      </c>
      <c r="IS101" t="s" s="154">
        <f>IF(IS28="","",IF(IS28="Tarifa 1","No aplica",$AI$101))</f>
      </c>
      <c r="IT101" t="s" s="154">
        <f>IF(IT28="","",IF(IT28="Tarifa 1","No aplica",$AI$101))</f>
      </c>
      <c r="IU101" t="s" s="186">
        <f>IF(IU28="","",IF(IU28="Tarifa 1","No aplica",$AI$101))</f>
      </c>
    </row>
    <row r="102" s="141" customFormat="1" ht="15.2" customHeight="1">
      <c r="B102" t="s" s="153">
        <f>IF(INDEX(C102:AH102,1,'Tarifas Eléctricas'!$E$38)=0," ",INDEX(C102:AH102,1,'Tarifas Eléctricas'!$E$38))</f>
        <v>570</v>
      </c>
      <c r="C102" s="157"/>
      <c r="D102" s="157"/>
      <c r="E102" s="157"/>
      <c r="F102" s="157"/>
      <c r="G102" s="157"/>
      <c r="H102" s="157"/>
      <c r="I102" t="s" s="154">
        <v>1729</v>
      </c>
      <c r="J102" s="157"/>
      <c r="K102" s="157"/>
      <c r="L102" s="157"/>
      <c r="M102" s="157"/>
      <c r="N102" s="157"/>
      <c r="O102" s="157"/>
      <c r="P102" t="s" s="154">
        <v>1730</v>
      </c>
      <c r="Q102" t="s" s="154">
        <v>1731</v>
      </c>
      <c r="R102" t="s" s="154">
        <v>1732</v>
      </c>
      <c r="S102" s="157"/>
      <c r="T102" s="157"/>
      <c r="U102" s="157"/>
      <c r="V102" t="s" s="154">
        <v>1733</v>
      </c>
      <c r="W102" t="s" s="154">
        <v>1734</v>
      </c>
      <c r="X102" s="157"/>
      <c r="Y102" s="157"/>
      <c r="Z102" s="157"/>
      <c r="AA102" s="157"/>
      <c r="AB102" s="157"/>
      <c r="AC102" s="157"/>
      <c r="AD102" s="157"/>
      <c r="AE102" s="157"/>
      <c r="AF102" t="s" s="154">
        <v>1735</v>
      </c>
      <c r="AG102" t="s" s="154">
        <v>1736</v>
      </c>
      <c r="AH102" s="157"/>
      <c r="AI102" t="s" s="187">
        <v>1564</v>
      </c>
      <c r="AJ102" t="s" s="185">
        <f>AJ67</f>
        <v>1419</v>
      </c>
      <c r="AK102" t="s" s="154">
        <v>1535</v>
      </c>
      <c r="AL102" t="s" s="154">
        <v>1535</v>
      </c>
      <c r="AM102" t="s" s="154">
        <v>1535</v>
      </c>
      <c r="AN102" t="s" s="154">
        <v>1535</v>
      </c>
      <c r="AO102" t="s" s="154">
        <v>1535</v>
      </c>
      <c r="AP102" t="s" s="154">
        <v>1535</v>
      </c>
      <c r="AQ102" t="s" s="154">
        <v>1535</v>
      </c>
      <c r="AR102" t="s" s="154">
        <v>1515</v>
      </c>
      <c r="AS102" t="s" s="154">
        <v>1535</v>
      </c>
      <c r="AT102" t="s" s="154">
        <v>1535</v>
      </c>
      <c r="AU102" t="s" s="154">
        <v>1535</v>
      </c>
      <c r="AV102" t="s" s="154">
        <v>1535</v>
      </c>
      <c r="AW102" t="s" s="154">
        <v>1535</v>
      </c>
      <c r="AX102" t="s" s="154">
        <v>1515</v>
      </c>
      <c r="AY102" t="s" s="154">
        <v>1515</v>
      </c>
      <c r="AZ102" t="s" s="154">
        <v>1535</v>
      </c>
      <c r="BA102" t="s" s="154">
        <f>IF(BA29="","",IF(BA29="Tarifa 1","No aplica",$AI$101))</f>
        <v>1535</v>
      </c>
      <c r="BB102" t="s" s="154">
        <v>1535</v>
      </c>
      <c r="BC102" t="s" s="154">
        <v>1535</v>
      </c>
      <c r="BD102" t="s" s="154">
        <v>1535</v>
      </c>
      <c r="BE102" t="s" s="154">
        <v>1535</v>
      </c>
      <c r="BF102" t="s" s="154">
        <v>1515</v>
      </c>
      <c r="BG102" t="s" s="154">
        <v>1515</v>
      </c>
      <c r="BH102" t="s" s="154">
        <v>1515</v>
      </c>
      <c r="BI102" t="s" s="154">
        <v>1515</v>
      </c>
      <c r="BJ102" t="s" s="154">
        <v>1535</v>
      </c>
      <c r="BK102" t="s" s="154">
        <v>1515</v>
      </c>
      <c r="BL102" t="s" s="154">
        <v>1535</v>
      </c>
      <c r="BM102" t="s" s="154">
        <v>1535</v>
      </c>
      <c r="BN102" t="s" s="154">
        <v>1535</v>
      </c>
      <c r="BO102" t="s" s="154">
        <f t="shared" si="6408" ref="BO102:GM102">IF(BO29="","",IF(BO29="Tarifa 1","No aplica",$AI$102))</f>
        <v>952</v>
      </c>
      <c r="BP102" t="s" s="154">
        <v>1515</v>
      </c>
      <c r="BQ102" t="s" s="154">
        <v>1515</v>
      </c>
      <c r="BR102" t="s" s="154">
        <v>1535</v>
      </c>
      <c r="BS102" t="s" s="154">
        <v>1515</v>
      </c>
      <c r="BT102" t="s" s="154">
        <v>1535</v>
      </c>
      <c r="BU102" t="s" s="154">
        <v>1535</v>
      </c>
      <c r="BV102" t="s" s="154">
        <v>1535</v>
      </c>
      <c r="BW102" t="s" s="154">
        <f>IF(BW29="","",IF(BW29="Tarifa 1","No aplica",$AI$102))</f>
        <v>952</v>
      </c>
      <c r="BX102" t="s" s="154">
        <v>1515</v>
      </c>
      <c r="BY102" t="s" s="154">
        <v>1535</v>
      </c>
      <c r="BZ102" t="s" s="154">
        <v>1535</v>
      </c>
      <c r="CA102" t="s" s="154">
        <v>1535</v>
      </c>
      <c r="CB102" t="s" s="154">
        <f>IF(CB29="","",IF(CB29="Tarifa 1","No aplica",$AI$102))</f>
      </c>
      <c r="CC102" t="s" s="154">
        <f>IF(CC29="","",IF(CC29="Tarifa 1","No aplica",$AI$102))</f>
      </c>
      <c r="CD102" t="s" s="154">
        <f>IF(CD29="","",IF(CD29="Tarifa 1","No aplica",$AI$102))</f>
      </c>
      <c r="CE102" t="s" s="154">
        <f>IF(CE29="","",IF(CE29="Tarifa 1","No aplica",$AI$102))</f>
      </c>
      <c r="CF102" t="s" s="154">
        <f>IF(CF29="","",IF(CF29="Tarifa 1","No aplica",$AI$102))</f>
      </c>
      <c r="CG102" t="s" s="154">
        <f>IF(CG29="","",IF(CG29="Tarifa 1","No aplica",$AI$102))</f>
      </c>
      <c r="CH102" t="s" s="154">
        <f>IF(CH29="","",IF(CH29="Tarifa 1","No aplica",$AI$102))</f>
      </c>
      <c r="CI102" t="s" s="154">
        <f>IF(CI29="","",IF(CI29="Tarifa 1","No aplica",$AI$102))</f>
      </c>
      <c r="CJ102" t="s" s="154">
        <f>IF(CJ29="","",IF(CJ29="Tarifa 1","No aplica",$AI$102))</f>
      </c>
      <c r="CK102" t="s" s="154">
        <f>IF(CK29="","",IF(CK29="Tarifa 1","No aplica",$AI$102))</f>
      </c>
      <c r="CL102" t="s" s="154">
        <f>IF(CL29="","",IF(CL29="Tarifa 1","No aplica",$AI$102))</f>
      </c>
      <c r="CM102" t="s" s="154">
        <f>IF(CM29="","",IF(CM29="Tarifa 1","No aplica",$AI$102))</f>
      </c>
      <c r="CN102" t="s" s="154">
        <f>IF(CN29="","",IF(CN29="Tarifa 1","No aplica",$AI$102))</f>
      </c>
      <c r="CO102" t="s" s="154">
        <f>IF(CO29="","",IF(CO29="Tarifa 1","No aplica",$AI$102))</f>
      </c>
      <c r="CP102" t="s" s="154">
        <f>IF(CP29="","",IF(CP29="Tarifa 1","No aplica",$AI$102))</f>
      </c>
      <c r="CQ102" t="s" s="154">
        <f>IF(CQ29="","",IF(CQ29="Tarifa 1","No aplica",$AI$102))</f>
      </c>
      <c r="CR102" t="s" s="154">
        <f>IF(CR29="","",IF(CR29="Tarifa 1","No aplica",$AI$102))</f>
      </c>
      <c r="CS102" t="s" s="154">
        <f>IF(CS29="","",IF(CS29="Tarifa 1","No aplica",$AI$102))</f>
      </c>
      <c r="CT102" t="s" s="154">
        <f>IF(CT29="","",IF(CT29="Tarifa 1","No aplica",$AI$102))</f>
      </c>
      <c r="CU102" t="s" s="154">
        <f>IF(CU29="","",IF(CU29="Tarifa 1","No aplica",$AI$102))</f>
      </c>
      <c r="CV102" t="s" s="154">
        <f>IF(CV29="","",IF(CV29="Tarifa 1","No aplica",$AI$102))</f>
      </c>
      <c r="CW102" t="s" s="154">
        <f>IF(CW29="","",IF(CW29="Tarifa 1","No aplica",$AI$102))</f>
      </c>
      <c r="CX102" t="s" s="154">
        <f>IF(CX29="","",IF(CX29="Tarifa 1","No aplica",$AI$102))</f>
      </c>
      <c r="CY102" t="s" s="154">
        <f>IF(CY29="","",IF(CY29="Tarifa 1","No aplica",$AI$102))</f>
      </c>
      <c r="CZ102" t="s" s="154">
        <f>IF(CZ29="","",IF(CZ29="Tarifa 1","No aplica",$AI$102))</f>
      </c>
      <c r="DA102" t="s" s="154">
        <f>IF(DA29="","",IF(DA29="Tarifa 1","No aplica",$AI$102))</f>
      </c>
      <c r="DB102" t="s" s="154">
        <f>IF(DB29="","",IF(DB29="Tarifa 1","No aplica",$AI$102))</f>
      </c>
      <c r="DC102" t="s" s="154">
        <f>IF(DC29="","",IF(DC29="Tarifa 1","No aplica",$AI$102))</f>
      </c>
      <c r="DD102" t="s" s="154">
        <f>IF(DD29="","",IF(DD29="Tarifa 1","No aplica",$AI$102))</f>
      </c>
      <c r="DE102" t="s" s="154">
        <f>IF(DE29="","",IF(DE29="Tarifa 1","No aplica",$AI$102))</f>
      </c>
      <c r="DF102" t="s" s="154">
        <f>IF(DF29="","",IF(DF29="Tarifa 1","No aplica",$AI$102))</f>
      </c>
      <c r="DG102" t="s" s="154">
        <f>IF(DG29="","",IF(DG29="Tarifa 1","No aplica",$AI$102))</f>
      </c>
      <c r="DH102" t="s" s="154">
        <f>IF(DH29="","",IF(DH29="Tarifa 1","No aplica",$AI$102))</f>
      </c>
      <c r="DI102" t="s" s="154">
        <f>IF(DI29="","",IF(DI29="Tarifa 1","No aplica",$AI$102))</f>
      </c>
      <c r="DJ102" t="s" s="154">
        <f>IF(DJ29="","",IF(DJ29="Tarifa 1","No aplica",$AI$102))</f>
      </c>
      <c r="DK102" t="s" s="154">
        <f>IF(DK29="","",IF(DK29="Tarifa 1","No aplica",$AI$102))</f>
      </c>
      <c r="DL102" t="s" s="154">
        <f>IF(DL29="","",IF(DL29="Tarifa 1","No aplica",$AI$102))</f>
      </c>
      <c r="DM102" t="s" s="154">
        <f>IF(DM29="","",IF(DM29="Tarifa 1","No aplica",$AI$102))</f>
      </c>
      <c r="DN102" t="s" s="154">
        <f>IF(DN29="","",IF(DN29="Tarifa 1","No aplica",$AI$102))</f>
      </c>
      <c r="DO102" t="s" s="154">
        <f>IF(DO29="","",IF(DO29="Tarifa 1","No aplica",$AI$102))</f>
      </c>
      <c r="DP102" t="s" s="154">
        <f>IF(DP29="","",IF(DP29="Tarifa 1","No aplica",$AI$102))</f>
      </c>
      <c r="DQ102" t="s" s="154">
        <f>IF(DQ29="","",IF(DQ29="Tarifa 1","No aplica",$AI$102))</f>
      </c>
      <c r="DR102" t="s" s="154">
        <f>IF(DR29="","",IF(DR29="Tarifa 1","No aplica",$AI$102))</f>
      </c>
      <c r="DS102" t="s" s="154">
        <f>IF(DS29="","",IF(DS29="Tarifa 1","No aplica",$AI$102))</f>
      </c>
      <c r="DT102" t="s" s="154">
        <f>IF(DT29="","",IF(DT29="Tarifa 1","No aplica",$AI$102))</f>
      </c>
      <c r="DU102" t="s" s="154">
        <f>IF(DU29="","",IF(DU29="Tarifa 1","No aplica",$AI$102))</f>
      </c>
      <c r="DV102" t="s" s="154">
        <f>IF(DV29="","",IF(DV29="Tarifa 1","No aplica",$AI$102))</f>
      </c>
      <c r="DW102" t="s" s="154">
        <f>IF(DW29="","",IF(DW29="Tarifa 1","No aplica",$AI$102))</f>
      </c>
      <c r="DX102" t="s" s="154">
        <f>IF(DX29="","",IF(DX29="Tarifa 1","No aplica",$AI$102))</f>
      </c>
      <c r="DY102" t="s" s="154">
        <f>IF(DY29="","",IF(DY29="Tarifa 1","No aplica",$AI$102))</f>
      </c>
      <c r="DZ102" t="s" s="154">
        <f>IF(DZ29="","",IF(DZ29="Tarifa 1","No aplica",$AI$102))</f>
      </c>
      <c r="EA102" t="s" s="154">
        <f>IF(EA29="","",IF(EA29="Tarifa 1","No aplica",$AI$102))</f>
      </c>
      <c r="EB102" t="s" s="154">
        <f>IF(EB29="","",IF(EB29="Tarifa 1","No aplica",$AI$102))</f>
      </c>
      <c r="EC102" t="s" s="154">
        <f>IF(EC29="","",IF(EC29="Tarifa 1","No aplica",$AI$102))</f>
      </c>
      <c r="ED102" t="s" s="154">
        <f>IF(ED29="","",IF(ED29="Tarifa 1","No aplica",$AI$102))</f>
      </c>
      <c r="EE102" t="s" s="154">
        <f>IF(EE29="","",IF(EE29="Tarifa 1","No aplica",$AI$102))</f>
      </c>
      <c r="EF102" t="s" s="154">
        <f>IF(EF29="","",IF(EF29="Tarifa 1","No aplica",$AI$102))</f>
      </c>
      <c r="EG102" t="s" s="154">
        <f>IF(EG29="","",IF(EG29="Tarifa 1","No aplica",$AI$102))</f>
      </c>
      <c r="EH102" t="s" s="154">
        <f>IF(EH29="","",IF(EH29="Tarifa 1","No aplica",$AI$102))</f>
      </c>
      <c r="EI102" t="s" s="154">
        <f>IF(EI29="","",IF(EI29="Tarifa 1","No aplica",$AI$102))</f>
      </c>
      <c r="EJ102" t="s" s="154">
        <f>IF(EJ29="","",IF(EJ29="Tarifa 1","No aplica",$AI$102))</f>
      </c>
      <c r="EK102" t="s" s="154">
        <f>IF(EK29="","",IF(EK29="Tarifa 1","No aplica",$AI$102))</f>
      </c>
      <c r="EL102" t="s" s="154">
        <f>IF(EL29="","",IF(EL29="Tarifa 1","No aplica",$AI$102))</f>
      </c>
      <c r="EM102" t="s" s="154">
        <f>IF(EM29="","",IF(EM29="Tarifa 1","No aplica",$AI$102))</f>
      </c>
      <c r="EN102" t="s" s="154">
        <f>IF(EN29="","",IF(EN29="Tarifa 1","No aplica",$AI$102))</f>
      </c>
      <c r="EO102" t="s" s="154">
        <f>IF(EO29="","",IF(EO29="Tarifa 1","No aplica",$AI$102))</f>
      </c>
      <c r="EP102" t="s" s="154">
        <f>IF(EP29="","",IF(EP29="Tarifa 1","No aplica",$AI$102))</f>
      </c>
      <c r="EQ102" t="s" s="154">
        <f>IF(EQ29="","",IF(EQ29="Tarifa 1","No aplica",$AI$102))</f>
      </c>
      <c r="ER102" t="s" s="154">
        <f>IF(ER29="","",IF(ER29="Tarifa 1","No aplica",$AI$102))</f>
      </c>
      <c r="ES102" t="s" s="154">
        <f>IF(ES29="","",IF(ES29="Tarifa 1","No aplica",$AI$102))</f>
      </c>
      <c r="ET102" t="s" s="154">
        <f>IF(ET29="","",IF(ET29="Tarifa 1","No aplica",$AI$102))</f>
      </c>
      <c r="EU102" t="s" s="154">
        <f>IF(EU29="","",IF(EU29="Tarifa 1","No aplica",$AI$102))</f>
      </c>
      <c r="EV102" t="s" s="154">
        <f>IF(EV29="","",IF(EV29="Tarifa 1","No aplica",$AI$102))</f>
      </c>
      <c r="EW102" t="s" s="154">
        <f>IF(EW29="","",IF(EW29="Tarifa 1","No aplica",$AI$102))</f>
      </c>
      <c r="EX102" t="s" s="154">
        <f>IF(EX29="","",IF(EX29="Tarifa 1","No aplica",$AI$102))</f>
      </c>
      <c r="EY102" t="s" s="154">
        <f>IF(EY29="","",IF(EY29="Tarifa 1","No aplica",$AI$102))</f>
      </c>
      <c r="EZ102" t="s" s="154">
        <f>IF(EZ29="","",IF(EZ29="Tarifa 1","No aplica",$AI$102))</f>
      </c>
      <c r="FA102" t="s" s="154">
        <f>IF(FA29="","",IF(FA29="Tarifa 1","No aplica",$AI$102))</f>
      </c>
      <c r="FB102" t="s" s="154">
        <f>IF(FB29="","",IF(FB29="Tarifa 1","No aplica",$AI$102))</f>
      </c>
      <c r="FC102" t="s" s="154">
        <f>IF(FC29="","",IF(FC29="Tarifa 1","No aplica",$AI$102))</f>
      </c>
      <c r="FD102" t="s" s="154">
        <f>IF(FD29="","",IF(FD29="Tarifa 1","No aplica",$AI$102))</f>
      </c>
      <c r="FE102" t="s" s="154">
        <f>IF(FE29="","",IF(FE29="Tarifa 1","No aplica",$AI$102))</f>
      </c>
      <c r="FF102" t="s" s="154">
        <f>IF(FF29="","",IF(FF29="Tarifa 1","No aplica",$AI$102))</f>
      </c>
      <c r="FG102" t="s" s="154">
        <f>IF(FG29="","",IF(FG29="Tarifa 1","No aplica",$AI$102))</f>
      </c>
      <c r="FH102" t="s" s="154">
        <f>IF(FH29="","",IF(FH29="Tarifa 1","No aplica",$AI$102))</f>
      </c>
      <c r="FI102" t="s" s="154">
        <f>IF(FI29="","",IF(FI29="Tarifa 1","No aplica",$AI$102))</f>
      </c>
      <c r="FJ102" t="s" s="154">
        <f>IF(FJ29="","",IF(FJ29="Tarifa 1","No aplica",$AI$102))</f>
      </c>
      <c r="FK102" t="s" s="154">
        <f>IF(FK29="","",IF(FK29="Tarifa 1","No aplica",$AI$102))</f>
      </c>
      <c r="FL102" t="s" s="154">
        <f>IF(FL29="","",IF(FL29="Tarifa 1","No aplica",$AI$102))</f>
      </c>
      <c r="FM102" t="s" s="154">
        <f>IF(FM29="","",IF(FM29="Tarifa 1","No aplica",$AI$102))</f>
      </c>
      <c r="FN102" t="s" s="154">
        <f>IF(FN29="","",IF(FN29="Tarifa 1","No aplica",$AI$102))</f>
      </c>
      <c r="FO102" t="s" s="154">
        <f>IF(FO29="","",IF(FO29="Tarifa 1","No aplica",$AI$102))</f>
      </c>
      <c r="FP102" t="s" s="154">
        <f>IF(FP29="","",IF(FP29="Tarifa 1","No aplica",$AI$102))</f>
      </c>
      <c r="FQ102" t="s" s="154">
        <f>IF(FQ29="","",IF(FQ29="Tarifa 1","No aplica",$AI$102))</f>
      </c>
      <c r="FR102" t="s" s="154">
        <f>IF(FR29="","",IF(FR29="Tarifa 1","No aplica",$AI$102))</f>
      </c>
      <c r="FS102" t="s" s="154">
        <f>IF(FS29="","",IF(FS29="Tarifa 1","No aplica",$AI$102))</f>
      </c>
      <c r="FT102" t="s" s="154">
        <f>IF(FT29="","",IF(FT29="Tarifa 1","No aplica",$AI$102))</f>
      </c>
      <c r="FU102" t="s" s="154">
        <f>IF(FU29="","",IF(FU29="Tarifa 1","No aplica",$AI$102))</f>
      </c>
      <c r="FV102" t="s" s="154">
        <f>IF(FV29="","",IF(FV29="Tarifa 1","No aplica",$AI$102))</f>
      </c>
      <c r="FW102" t="s" s="154">
        <f>IF(FW29="","",IF(FW29="Tarifa 1","No aplica",$AI$102))</f>
      </c>
      <c r="FX102" t="s" s="154">
        <f>IF(FX29="","",IF(FX29="Tarifa 1","No aplica",$AI$102))</f>
      </c>
      <c r="FY102" t="s" s="154">
        <f>IF(FY29="","",IF(FY29="Tarifa 1","No aplica",$AI$102))</f>
      </c>
      <c r="FZ102" t="s" s="154">
        <f>IF(FZ29="","",IF(FZ29="Tarifa 1","No aplica",$AI$102))</f>
      </c>
      <c r="GA102" t="s" s="154">
        <f>IF(GA29="","",IF(GA29="Tarifa 1","No aplica",$AI$102))</f>
      </c>
      <c r="GB102" t="s" s="154">
        <f>IF(GB29="","",IF(GB29="Tarifa 1","No aplica",$AI$102))</f>
      </c>
      <c r="GC102" t="s" s="154">
        <f>IF(GC29="","",IF(GC29="Tarifa 1","No aplica",$AI$102))</f>
      </c>
      <c r="GD102" t="s" s="154">
        <f>IF(GD29="","",IF(GD29="Tarifa 1","No aplica",$AI$102))</f>
      </c>
      <c r="GE102" t="s" s="154">
        <f>IF(GE29="","",IF(GE29="Tarifa 1","No aplica",$AI$102))</f>
      </c>
      <c r="GF102" t="s" s="154">
        <f>IF(GF29="","",IF(GF29="Tarifa 1","No aplica",$AI$102))</f>
      </c>
      <c r="GG102" t="s" s="154">
        <f>IF(GG29="","",IF(GG29="Tarifa 1","No aplica",$AI$102))</f>
      </c>
      <c r="GH102" t="s" s="154">
        <f>IF(GH29="","",IF(GH29="Tarifa 1","No aplica",$AI$102))</f>
      </c>
      <c r="GI102" t="s" s="154">
        <f>IF(GI29="","",IF(GI29="Tarifa 1","No aplica",$AI$102))</f>
      </c>
      <c r="GJ102" t="s" s="154">
        <f>IF(GJ29="","",IF(GJ29="Tarifa 1","No aplica",$AI$102))</f>
      </c>
      <c r="GK102" t="s" s="154">
        <f>IF(GK29="","",IF(GK29="Tarifa 1","No aplica",$AI$102))</f>
      </c>
      <c r="GL102" t="s" s="154">
        <f>IF(GL29="","",IF(GL29="Tarifa 1","No aplica",$AI$102))</f>
      </c>
      <c r="GM102" t="s" s="154">
        <f t="shared" si="6408"/>
      </c>
      <c r="GN102" t="s" s="154">
        <f>IF(GN29="","",IF(GN29="Tarifa 1","No aplica",$AI$102))</f>
      </c>
      <c r="GO102" t="s" s="154">
        <f>IF(GO29="","",IF(GO29="Tarifa 1","No aplica",$AI$102))</f>
      </c>
      <c r="GP102" t="s" s="154">
        <f>IF(GP29="","",IF(GP29="Tarifa 1","No aplica",$AI$102))</f>
      </c>
      <c r="GQ102" t="s" s="154">
        <f>IF(GQ29="","",IF(GQ29="Tarifa 1","No aplica",$AI$102))</f>
      </c>
      <c r="GR102" t="s" s="154">
        <f>IF(GR29="","",IF(GR29="Tarifa 1","No aplica",$AI$102))</f>
      </c>
      <c r="GS102" t="s" s="154">
        <f>IF(GS29="","",IF(GS29="Tarifa 1","No aplica",$AI$102))</f>
      </c>
      <c r="GT102" t="s" s="154">
        <f>IF(GT29="","",IF(GT29="Tarifa 1","No aplica",$AI$102))</f>
      </c>
      <c r="GU102" t="s" s="154">
        <f>IF(GU29="","",IF(GU29="Tarifa 1","No aplica",$AI$102))</f>
      </c>
      <c r="GV102" t="s" s="154">
        <f>IF(GV29="","",IF(GV29="Tarifa 1","No aplica",$AI$102))</f>
      </c>
      <c r="GW102" t="s" s="154">
        <f>IF(GW29="","",IF(GW29="Tarifa 1","No aplica",$AI$102))</f>
      </c>
      <c r="GX102" t="s" s="154">
        <f>IF(GX29="","",IF(GX29="Tarifa 1","No aplica",$AI$102))</f>
      </c>
      <c r="GY102" t="s" s="154">
        <f>IF(GY29="","",IF(GY29="Tarifa 1","No aplica",$AI$102))</f>
      </c>
      <c r="GZ102" t="s" s="154">
        <f>IF(GZ29="","",IF(GZ29="Tarifa 1","No aplica",$AI$102))</f>
      </c>
      <c r="HA102" t="s" s="154">
        <f>IF(HA29="","",IF(HA29="Tarifa 1","No aplica",$AI$102))</f>
      </c>
      <c r="HB102" t="s" s="154">
        <f>IF(HB29="","",IF(HB29="Tarifa 1","No aplica",$AI$102))</f>
      </c>
      <c r="HC102" t="s" s="154">
        <f>IF(HC29="","",IF(HC29="Tarifa 1","No aplica",$AI$102))</f>
      </c>
      <c r="HD102" t="s" s="154">
        <f>IF(HD29="","",IF(HD29="Tarifa 1","No aplica",$AI$102))</f>
      </c>
      <c r="HE102" t="s" s="154">
        <f>IF(HE29="","",IF(HE29="Tarifa 1","No aplica",$AI$102))</f>
      </c>
      <c r="HF102" t="s" s="154">
        <f>IF(HF29="","",IF(HF29="Tarifa 1","No aplica",$AI$102))</f>
      </c>
      <c r="HG102" t="s" s="154">
        <f>IF(HG29="","",IF(HG29="Tarifa 1","No aplica",$AI$102))</f>
      </c>
      <c r="HH102" t="s" s="154">
        <f>IF(HH29="","",IF(HH29="Tarifa 1","No aplica",$AI$102))</f>
      </c>
      <c r="HI102" t="s" s="154">
        <f>IF(HI29="","",IF(HI29="Tarifa 1","No aplica",$AI$102))</f>
      </c>
      <c r="HJ102" t="s" s="154">
        <f>IF(HJ29="","",IF(HJ29="Tarifa 1","No aplica",$AI$102))</f>
      </c>
      <c r="HK102" t="s" s="154">
        <f>IF(HK29="","",IF(HK29="Tarifa 1","No aplica",$AI$102))</f>
      </c>
      <c r="HL102" t="s" s="154">
        <f>IF(HL29="","",IF(HL29="Tarifa 1","No aplica",$AI$102))</f>
      </c>
      <c r="HM102" t="s" s="154">
        <f>IF(HM29="","",IF(HM29="Tarifa 1","No aplica",$AI$102))</f>
      </c>
      <c r="HN102" t="s" s="154">
        <f>IF(HN29="","",IF(HN29="Tarifa 1","No aplica",$AI$102))</f>
      </c>
      <c r="HO102" t="s" s="154">
        <f>IF(HO29="","",IF(HO29="Tarifa 1","No aplica",$AI$102))</f>
      </c>
      <c r="HP102" t="s" s="154">
        <f>IF(HP29="","",IF(HP29="Tarifa 1","No aplica",$AI$102))</f>
      </c>
      <c r="HQ102" t="s" s="154">
        <f>IF(HQ29="","",IF(HQ29="Tarifa 1","No aplica",$AI$102))</f>
      </c>
      <c r="HR102" t="s" s="154">
        <f>IF(HR29="","",IF(HR29="Tarifa 1","No aplica",$AI$102))</f>
      </c>
      <c r="HS102" t="s" s="154">
        <f>IF(HS29="","",IF(HS29="Tarifa 1","No aplica",$AI$102))</f>
      </c>
      <c r="HT102" t="s" s="154">
        <f>IF(HT29="","",IF(HT29="Tarifa 1","No aplica",$AI$102))</f>
      </c>
      <c r="HU102" t="s" s="154">
        <f>IF(HU29="","",IF(HU29="Tarifa 1","No aplica",$AI$102))</f>
      </c>
      <c r="HV102" t="s" s="154">
        <f>IF(HV29="","",IF(HV29="Tarifa 1","No aplica",$AI$102))</f>
      </c>
      <c r="HW102" t="s" s="154">
        <f>IF(HW29="","",IF(HW29="Tarifa 1","No aplica",$AI$102))</f>
      </c>
      <c r="HX102" t="s" s="154">
        <f>IF(HX29="","",IF(HX29="Tarifa 1","No aplica",$AI$102))</f>
      </c>
      <c r="HY102" t="s" s="154">
        <f>IF(HY29="","",IF(HY29="Tarifa 1","No aplica",$AI$102))</f>
      </c>
      <c r="HZ102" t="s" s="154">
        <f>IF(HZ29="","",IF(HZ29="Tarifa 1","No aplica",$AI$102))</f>
      </c>
      <c r="IA102" t="s" s="154">
        <f>IF(IA29="","",IF(IA29="Tarifa 1","No aplica",$AI$102))</f>
      </c>
      <c r="IB102" t="s" s="154">
        <f>IF(IB29="","",IF(IB29="Tarifa 1","No aplica",$AI$102))</f>
      </c>
      <c r="IC102" t="s" s="154">
        <f>IF(IC29="","",IF(IC29="Tarifa 1","No aplica",$AI$102))</f>
      </c>
      <c r="ID102" t="s" s="154">
        <f>IF(ID29="","",IF(ID29="Tarifa 1","No aplica",$AI$102))</f>
      </c>
      <c r="IE102" t="s" s="154">
        <f>IF(IE29="","",IF(IE29="Tarifa 1","No aplica",$AI$102))</f>
      </c>
      <c r="IF102" t="s" s="154">
        <f>IF(IF29="","",IF(IF29="Tarifa 1","No aplica",$AI$102))</f>
      </c>
      <c r="IG102" t="s" s="154">
        <f>IF(IG29="","",IF(IG29="Tarifa 1","No aplica",$AI$102))</f>
      </c>
      <c r="IH102" t="s" s="154">
        <f>IF(IH29="","",IF(IH29="Tarifa 1","No aplica",$AI$102))</f>
      </c>
      <c r="II102" t="s" s="154">
        <f>IF(II29="","",IF(II29="Tarifa 1","No aplica",$AI$102))</f>
      </c>
      <c r="IJ102" t="s" s="154">
        <f>IF(IJ29="","",IF(IJ29="Tarifa 1","No aplica",$AI$102))</f>
      </c>
      <c r="IK102" t="s" s="154">
        <f>IF(IK29="","",IF(IK29="Tarifa 1","No aplica",$AI$102))</f>
      </c>
      <c r="IL102" t="s" s="154">
        <f>IF(IL29="","",IF(IL29="Tarifa 1","No aplica",$AI$102))</f>
      </c>
      <c r="IM102" t="s" s="154">
        <f>IF(IM29="","",IF(IM29="Tarifa 1","No aplica",$AI$102))</f>
      </c>
      <c r="IN102" t="s" s="154">
        <f>IF(IN29="","",IF(IN29="Tarifa 1","No aplica",$AI$102))</f>
      </c>
      <c r="IO102" t="s" s="154">
        <f>IF(IO29="","",IF(IO29="Tarifa 1","No aplica",$AI$102))</f>
      </c>
      <c r="IP102" t="s" s="154">
        <f>IF(IP29="","",IF(IP29="Tarifa 1","No aplica",$AI$102))</f>
      </c>
      <c r="IQ102" t="s" s="154">
        <f>IF(IQ29="","",IF(IQ29="Tarifa 1","No aplica",$AI$102))</f>
      </c>
      <c r="IR102" t="s" s="154">
        <f>IF(IR29="","",IF(IR29="Tarifa 1","No aplica",$AI$102))</f>
      </c>
      <c r="IS102" t="s" s="154">
        <f>IF(IS29="","",IF(IS29="Tarifa 1","No aplica",$AI$102))</f>
      </c>
      <c r="IT102" t="s" s="154">
        <f>IF(IT29="","",IF(IT29="Tarifa 1","No aplica",$AI$102))</f>
      </c>
      <c r="IU102" t="s" s="186">
        <f>IF(IU29="","",IF(IU29="Tarifa 1","No aplica",$AI$102))</f>
      </c>
    </row>
    <row r="103" s="141" customFormat="1" ht="15.2" customHeight="1">
      <c r="B103" t="s" s="153">
        <f>IF(INDEX(C103:AH103,1,'Tarifas Eléctricas'!$E$38)=0," ",INDEX(C103:AH103,1,'Tarifas Eléctricas'!$E$38))</f>
        <v>570</v>
      </c>
      <c r="C103" s="157"/>
      <c r="D103" s="157"/>
      <c r="E103" s="157"/>
      <c r="F103" s="157"/>
      <c r="G103" s="157"/>
      <c r="H103" s="157"/>
      <c r="I103" t="s" s="154">
        <v>1737</v>
      </c>
      <c r="J103" s="157"/>
      <c r="K103" s="157"/>
      <c r="L103" s="157"/>
      <c r="M103" s="157"/>
      <c r="N103" s="157"/>
      <c r="O103" s="157"/>
      <c r="P103" t="s" s="154">
        <v>1700</v>
      </c>
      <c r="Q103" t="s" s="154">
        <v>1738</v>
      </c>
      <c r="R103" t="s" s="154">
        <v>1739</v>
      </c>
      <c r="S103" s="157"/>
      <c r="T103" s="157"/>
      <c r="U103" s="157"/>
      <c r="V103" t="s" s="154">
        <v>1740</v>
      </c>
      <c r="W103" t="s" s="154">
        <v>1741</v>
      </c>
      <c r="X103" s="157"/>
      <c r="Y103" s="157"/>
      <c r="Z103" s="157"/>
      <c r="AA103" s="157"/>
      <c r="AB103" s="157"/>
      <c r="AC103" s="157"/>
      <c r="AD103" s="157"/>
      <c r="AE103" s="157"/>
      <c r="AF103" t="s" s="154">
        <v>1742</v>
      </c>
      <c r="AG103" t="s" s="154">
        <v>1743</v>
      </c>
      <c r="AH103" s="157"/>
      <c r="AI103" t="s" s="184">
        <v>952</v>
      </c>
      <c r="AJ103" t="s" s="185">
        <f>AJ68</f>
        <v>1431</v>
      </c>
      <c r="AK103" t="s" s="154">
        <f>IF(AK30="","",IF(AK30="Tarifa 1","No aplica",$AI$103))</f>
        <v>952</v>
      </c>
      <c r="AL103" t="s" s="154">
        <f>IF(AL30="","",IF(AL30="Tarifa 1","No aplica",$AI$103))</f>
        <v>952</v>
      </c>
      <c r="AM103" t="s" s="154">
        <f>IF(AM30="","",IF(AM30="Tarifa 1","No aplica",$AI$103))</f>
        <v>952</v>
      </c>
      <c r="AN103" t="s" s="154">
        <f>IF(AN30="","",IF(AN30="Tarifa 1","No aplica",$AI$103))</f>
        <v>952</v>
      </c>
      <c r="AO103" t="s" s="154">
        <f>IF(AO30="","",IF(AO30="Tarifa 1","No aplica",$AI$103))</f>
        <v>952</v>
      </c>
      <c r="AP103" t="s" s="154">
        <f>IF(AP30="","",IF(AP30="Tarifa 1","No aplica",$AI$103))</f>
        <v>952</v>
      </c>
      <c r="AQ103" t="s" s="154">
        <f>IF(AQ30="","",IF(AQ30="Tarifa 1","No aplica",$AI$103))</f>
        <v>952</v>
      </c>
      <c r="AR103" t="s" s="154">
        <f>IF(AR30="","",IF(AR30="Tarifa 1","No aplica",$AI$103))</f>
        <v>952</v>
      </c>
      <c r="AS103" t="s" s="154">
        <f>IF(AS30="","",IF(AS30="Tarifa 1","No aplica",$AI$103))</f>
        <v>952</v>
      </c>
      <c r="AT103" t="s" s="154">
        <f>IF(AT30="","",IF(AT30="Tarifa 1","No aplica",$AI$103))</f>
        <v>952</v>
      </c>
      <c r="AU103" t="s" s="154">
        <f>IF(AU30="","",IF(AU30="Tarifa 1","No aplica",$AI$103))</f>
        <v>952</v>
      </c>
      <c r="AV103" t="s" s="154">
        <f>IF(AV30="","",IF(AV30="Tarifa 1","No aplica",$AI$103))</f>
        <v>952</v>
      </c>
      <c r="AW103" t="s" s="154">
        <f>IF(AW30="","",IF(AW30="Tarifa 1","No aplica",$AI$103))</f>
        <v>952</v>
      </c>
      <c r="AX103" t="s" s="154">
        <f>IF(AX30="","",IF(AX30="Tarifa 1","No aplica",$AI$103))</f>
        <v>952</v>
      </c>
      <c r="AY103" t="s" s="154">
        <f>IF(AY30="","",IF(AY30="Tarifa 1","No aplica",$AI$103))</f>
        <v>952</v>
      </c>
      <c r="AZ103" t="s" s="154">
        <f>IF(AZ30="","",IF(AZ30="Tarifa 1","No aplica",$AI$103))</f>
        <v>952</v>
      </c>
      <c r="BA103" t="s" s="154">
        <f>IF(BA30="","",IF(BA30="Tarifa 1","No aplica",$AI$103))</f>
        <v>952</v>
      </c>
      <c r="BB103" t="s" s="154">
        <f>IF(BB30="","",IF(BB30="Tarifa 1","No aplica",$AI$103))</f>
        <v>952</v>
      </c>
      <c r="BC103" t="s" s="154">
        <f>IF(BC30="","",IF(BC30="Tarifa 1","No aplica",$AI$103))</f>
        <v>952</v>
      </c>
      <c r="BD103" t="s" s="154">
        <f>IF(BD30="","",IF(BD30="Tarifa 1","No aplica",$AI$103))</f>
        <v>952</v>
      </c>
      <c r="BE103" t="s" s="154">
        <f>IF(BE30="","",IF(BE30="Tarifa 1","No aplica",$AI$103))</f>
        <v>952</v>
      </c>
      <c r="BF103" t="s" s="154">
        <f>IF(BF30="","",IF(BF30="Tarifa 1","No aplica",$AI$103))</f>
        <v>952</v>
      </c>
      <c r="BG103" t="s" s="154">
        <f>IF(BG30="","",IF(BG30="Tarifa 1","No aplica",$AI$103))</f>
        <v>952</v>
      </c>
      <c r="BH103" t="s" s="154">
        <f>IF(BH30="","",IF(BH30="Tarifa 1","No aplica",$AI$103))</f>
        <v>952</v>
      </c>
      <c r="BI103" t="s" s="154">
        <f>IF(BI30="","",IF(BI30="Tarifa 1","No aplica",$AI$103))</f>
        <v>952</v>
      </c>
      <c r="BJ103" t="s" s="154">
        <f>IF(BJ30="","",IF(BJ30="Tarifa 1","No aplica",$AI$103))</f>
        <v>952</v>
      </c>
      <c r="BK103" t="s" s="154">
        <f>IF(BK30="","",IF(BK30="Tarifa 1","No aplica",$AI$103))</f>
        <v>952</v>
      </c>
      <c r="BL103" t="s" s="154">
        <f>IF(BL30="","",IF(BL30="Tarifa 1","No aplica",$AI$103))</f>
        <v>952</v>
      </c>
      <c r="BM103" t="s" s="154">
        <f>IF(BM30="","",IF(BM30="Tarifa 1","No aplica",$AI$103))</f>
        <v>952</v>
      </c>
      <c r="BN103" t="s" s="154">
        <f>IF(BN30="","",IF(BN30="Tarifa 1","No aplica",$AI$103))</f>
        <v>952</v>
      </c>
      <c r="BO103" t="s" s="154">
        <f>IF(BO30="","",IF(BO30="Tarifa 1","No aplica",$AI$103))</f>
        <v>952</v>
      </c>
      <c r="BP103" t="s" s="154">
        <f>IF(BP30="","",IF(BP30="Tarifa 1","No aplica",$AI$103))</f>
        <v>952</v>
      </c>
      <c r="BQ103" t="s" s="154">
        <f>IF(BQ30="","",IF(BQ30="Tarifa 1","No aplica",$AI$103))</f>
        <v>952</v>
      </c>
      <c r="BR103" t="s" s="154">
        <f>IF(BR30="","",IF(BR30="Tarifa 1","No aplica",$AI$103))</f>
        <v>952</v>
      </c>
      <c r="BS103" t="s" s="154">
        <f>IF(BS30="","",IF(BS30="Tarifa 1","No aplica",$AI$103))</f>
        <v>952</v>
      </c>
      <c r="BT103" t="s" s="154">
        <f>IF(BT30="","",IF(BT30="Tarifa 1","No aplica",$AI$103))</f>
        <v>952</v>
      </c>
      <c r="BU103" t="s" s="154">
        <f>IF(BU30="","",IF(BU30="Tarifa 1","No aplica",$AI$103))</f>
        <v>952</v>
      </c>
      <c r="BV103" t="s" s="154">
        <f>IF(BV30="","",IF(BV30="Tarifa 1","No aplica",$AI$103))</f>
        <v>952</v>
      </c>
      <c r="BW103" t="s" s="154">
        <f>IF(BW30="","",IF(BW30="Tarifa 1","No aplica",$AI$103))</f>
        <v>952</v>
      </c>
      <c r="BX103" t="s" s="154">
        <f>IF(BX30="","",IF(BX30="Tarifa 1","No aplica",$AI$103))</f>
        <v>952</v>
      </c>
      <c r="BY103" t="s" s="154">
        <f>IF(BY30="","",IF(BY30="Tarifa 1","No aplica",$AI$103))</f>
        <v>952</v>
      </c>
      <c r="BZ103" t="s" s="154">
        <f>IF(BZ30="","",IF(BZ30="Tarifa 1","No aplica",$AI$103))</f>
        <v>952</v>
      </c>
      <c r="CA103" t="s" s="154">
        <f>IF(CA30="","",IF(CA30="Tarifa 1","No aplica",$AI$103))</f>
        <v>952</v>
      </c>
      <c r="CB103" t="s" s="154">
        <f>IF(CB30="","",IF(CB30="Tarifa 1","No aplica",$AI$103))</f>
        <v>952</v>
      </c>
      <c r="CC103" t="s" s="154">
        <f>IF(CC30="","",IF(CC30="Tarifa 1","No aplica",$AI$103))</f>
        <v>952</v>
      </c>
      <c r="CD103" t="s" s="154">
        <f>IF(CD30="","",IF(CD30="Tarifa 1","No aplica",$AI$103))</f>
        <v>952</v>
      </c>
      <c r="CE103" t="s" s="154">
        <f>IF(CE30="","",IF(CE30="Tarifa 1","No aplica",$AI$103))</f>
        <v>952</v>
      </c>
      <c r="CF103" t="s" s="154">
        <f>IF(CF30="","",IF(CF30="Tarifa 1","No aplica",$AI$103))</f>
        <v>952</v>
      </c>
      <c r="CG103" t="s" s="154">
        <f>IF(CG30="","",IF(CG30="Tarifa 1","No aplica",$AI$103))</f>
        <v>952</v>
      </c>
      <c r="CH103" t="s" s="154">
        <f>IF(CH30="","",IF(CH30="Tarifa 1","No aplica",$AI$103))</f>
        <v>952</v>
      </c>
      <c r="CI103" t="s" s="154">
        <f>IF(CI30="","",IF(CI30="Tarifa 1","No aplica",$AI$103))</f>
        <v>952</v>
      </c>
      <c r="CJ103" t="s" s="154">
        <f>IF(CJ30="","",IF(CJ30="Tarifa 1","No aplica",$AI$103))</f>
        <v>952</v>
      </c>
      <c r="CK103" t="s" s="154">
        <f>IF(CK30="","",IF(CK30="Tarifa 1","No aplica",$AI$103))</f>
        <v>952</v>
      </c>
      <c r="CL103" t="s" s="154">
        <f>IF(CL30="","",IF(CL30="Tarifa 1","No aplica",$AI$103))</f>
        <v>952</v>
      </c>
      <c r="CM103" t="s" s="154">
        <f>IF(CM30="","",IF(CM30="Tarifa 1","No aplica",$AI$103))</f>
        <v>952</v>
      </c>
      <c r="CN103" t="s" s="154">
        <f>IF(CN30="","",IF(CN30="Tarifa 1","No aplica",$AI$103))</f>
        <v>952</v>
      </c>
      <c r="CO103" t="s" s="154">
        <f>IF(CO30="","",IF(CO30="Tarifa 1","No aplica",$AI$103))</f>
        <v>952</v>
      </c>
      <c r="CP103" t="s" s="154">
        <f>IF(CP30="","",IF(CP30="Tarifa 1","No aplica",$AI$103))</f>
        <v>952</v>
      </c>
      <c r="CQ103" t="s" s="154">
        <f>IF(CQ30="","",IF(CQ30="Tarifa 1","No aplica",$AI$103))</f>
        <v>952</v>
      </c>
      <c r="CR103" t="s" s="154">
        <f>IF(CR30="","",IF(CR30="Tarifa 1","No aplica",$AI$103))</f>
        <v>952</v>
      </c>
      <c r="CS103" t="s" s="154">
        <f>IF(CS30="","",IF(CS30="Tarifa 1","No aplica",$AI$103))</f>
      </c>
      <c r="CT103" t="s" s="154">
        <f>IF(CT30="","",IF(CT30="Tarifa 1","No aplica",$AI$103))</f>
      </c>
      <c r="CU103" t="s" s="154">
        <f>IF(CU30="","",IF(CU30="Tarifa 1","No aplica",$AI$103))</f>
      </c>
      <c r="CV103" t="s" s="154">
        <f>IF(CV30="","",IF(CV30="Tarifa 1","No aplica",$AI$103))</f>
      </c>
      <c r="CW103" t="s" s="154">
        <f>IF(CW30="","",IF(CW30="Tarifa 1","No aplica",$AI$103))</f>
      </c>
      <c r="CX103" t="s" s="154">
        <f>IF(CX30="","",IF(CX30="Tarifa 1","No aplica",$AI$103))</f>
      </c>
      <c r="CY103" t="s" s="154">
        <f>IF(CY30="","",IF(CY30="Tarifa 1","No aplica",$AI$103))</f>
      </c>
      <c r="CZ103" t="s" s="154">
        <f>IF(CZ30="","",IF(CZ30="Tarifa 1","No aplica",$AI$103))</f>
      </c>
      <c r="DA103" t="s" s="154">
        <f>IF(DA30="","",IF(DA30="Tarifa 1","No aplica",$AI$103))</f>
      </c>
      <c r="DB103" t="s" s="154">
        <f>IF(DB30="","",IF(DB30="Tarifa 1","No aplica",$AI$103))</f>
      </c>
      <c r="DC103" t="s" s="154">
        <f>IF(DC30="","",IF(DC30="Tarifa 1","No aplica",$AI$103))</f>
      </c>
      <c r="DD103" t="s" s="154">
        <f>IF(DD30="","",IF(DD30="Tarifa 1","No aplica",$AI$103))</f>
      </c>
      <c r="DE103" t="s" s="154">
        <f>IF(DE30="","",IF(DE30="Tarifa 1","No aplica",$AI$103))</f>
      </c>
      <c r="DF103" t="s" s="154">
        <f>IF(DF30="","",IF(DF30="Tarifa 1","No aplica",$AI$103))</f>
      </c>
      <c r="DG103" t="s" s="154">
        <f>IF(DG30="","",IF(DG30="Tarifa 1","No aplica",$AI$103))</f>
      </c>
      <c r="DH103" t="s" s="154">
        <f>IF(DH30="","",IF(DH30="Tarifa 1","No aplica",$AI$103))</f>
      </c>
      <c r="DI103" t="s" s="154">
        <f>IF(DI30="","",IF(DI30="Tarifa 1","No aplica",$AI$103))</f>
      </c>
      <c r="DJ103" t="s" s="154">
        <f>IF(DJ30="","",IF(DJ30="Tarifa 1","No aplica",$AI$103))</f>
      </c>
      <c r="DK103" t="s" s="154">
        <f>IF(DK30="","",IF(DK30="Tarifa 1","No aplica",$AI$103))</f>
      </c>
      <c r="DL103" t="s" s="154">
        <f>IF(DL30="","",IF(DL30="Tarifa 1","No aplica",$AI$103))</f>
      </c>
      <c r="DM103" t="s" s="154">
        <f>IF(DM30="","",IF(DM30="Tarifa 1","No aplica",$AI$103))</f>
      </c>
      <c r="DN103" t="s" s="154">
        <f>IF(DN30="","",IF(DN30="Tarifa 1","No aplica",$AI$103))</f>
      </c>
      <c r="DO103" t="s" s="154">
        <f>IF(DO30="","",IF(DO30="Tarifa 1","No aplica",$AI$103))</f>
      </c>
      <c r="DP103" t="s" s="154">
        <f>IF(DP30="","",IF(DP30="Tarifa 1","No aplica",$AI$103))</f>
      </c>
      <c r="DQ103" t="s" s="154">
        <f>IF(DQ30="","",IF(DQ30="Tarifa 1","No aplica",$AI$103))</f>
      </c>
      <c r="DR103" t="s" s="154">
        <f>IF(DR30="","",IF(DR30="Tarifa 1","No aplica",$AI$103))</f>
      </c>
      <c r="DS103" t="s" s="154">
        <f>IF(DS30="","",IF(DS30="Tarifa 1","No aplica",$AI$103))</f>
      </c>
      <c r="DT103" t="s" s="154">
        <f>IF(DT30="","",IF(DT30="Tarifa 1","No aplica",$AI$103))</f>
      </c>
      <c r="DU103" t="s" s="154">
        <f>IF(DU30="","",IF(DU30="Tarifa 1","No aplica",$AI$103))</f>
      </c>
      <c r="DV103" t="s" s="154">
        <f>IF(DV30="","",IF(DV30="Tarifa 1","No aplica",$AI$103))</f>
      </c>
      <c r="DW103" t="s" s="154">
        <f>IF(DW30="","",IF(DW30="Tarifa 1","No aplica",$AI$103))</f>
      </c>
      <c r="DX103" t="s" s="154">
        <f>IF(DX30="","",IF(DX30="Tarifa 1","No aplica",$AI$103))</f>
      </c>
      <c r="DY103" t="s" s="154">
        <f>IF(DY30="","",IF(DY30="Tarifa 1","No aplica",$AI$103))</f>
      </c>
      <c r="DZ103" t="s" s="154">
        <f>IF(DZ30="","",IF(DZ30="Tarifa 1","No aplica",$AI$103))</f>
      </c>
      <c r="EA103" t="s" s="154">
        <f>IF(EA30="","",IF(EA30="Tarifa 1","No aplica",$AI$103))</f>
      </c>
      <c r="EB103" t="s" s="154">
        <f>IF(EB30="","",IF(EB30="Tarifa 1","No aplica",$AI$103))</f>
      </c>
      <c r="EC103" t="s" s="154">
        <f>IF(EC30="","",IF(EC30="Tarifa 1","No aplica",$AI$103))</f>
      </c>
      <c r="ED103" t="s" s="154">
        <f>IF(ED30="","",IF(ED30="Tarifa 1","No aplica",$AI$103))</f>
      </c>
      <c r="EE103" t="s" s="154">
        <f>IF(EE30="","",IF(EE30="Tarifa 1","No aplica",$AI$103))</f>
      </c>
      <c r="EF103" t="s" s="154">
        <f>IF(EF30="","",IF(EF30="Tarifa 1","No aplica",$AI$103))</f>
      </c>
      <c r="EG103" t="s" s="154">
        <f>IF(EG30="","",IF(EG30="Tarifa 1","No aplica",$AI$103))</f>
      </c>
      <c r="EH103" t="s" s="154">
        <f>IF(EH30="","",IF(EH30="Tarifa 1","No aplica",$AI$103))</f>
      </c>
      <c r="EI103" t="s" s="154">
        <f>IF(EI30="","",IF(EI30="Tarifa 1","No aplica",$AI$103))</f>
      </c>
      <c r="EJ103" t="s" s="154">
        <f>IF(EJ30="","",IF(EJ30="Tarifa 1","No aplica",$AI$103))</f>
      </c>
      <c r="EK103" t="s" s="154">
        <f>IF(EK30="","",IF(EK30="Tarifa 1","No aplica",$AI$103))</f>
      </c>
      <c r="EL103" t="s" s="154">
        <f>IF(EL30="","",IF(EL30="Tarifa 1","No aplica",$AI$103))</f>
      </c>
      <c r="EM103" t="s" s="154">
        <f>IF(EM30="","",IF(EM30="Tarifa 1","No aplica",$AI$103))</f>
      </c>
      <c r="EN103" t="s" s="154">
        <f>IF(EN30="","",IF(EN30="Tarifa 1","No aplica",$AI$103))</f>
      </c>
      <c r="EO103" t="s" s="154">
        <f>IF(EO30="","",IF(EO30="Tarifa 1","No aplica",$AI$103))</f>
      </c>
      <c r="EP103" t="s" s="154">
        <f>IF(EP30="","",IF(EP30="Tarifa 1","No aplica",$AI$103))</f>
      </c>
      <c r="EQ103" t="s" s="154">
        <f>IF(EQ30="","",IF(EQ30="Tarifa 1","No aplica",$AI$103))</f>
      </c>
      <c r="ER103" t="s" s="154">
        <f>IF(ER30="","",IF(ER30="Tarifa 1","No aplica",$AI$103))</f>
      </c>
      <c r="ES103" t="s" s="154">
        <f>IF(ES30="","",IF(ES30="Tarifa 1","No aplica",$AI$103))</f>
      </c>
      <c r="ET103" t="s" s="154">
        <f>IF(ET30="","",IF(ET30="Tarifa 1","No aplica",$AI$103))</f>
      </c>
      <c r="EU103" t="s" s="154">
        <f>IF(EU30="","",IF(EU30="Tarifa 1","No aplica",$AI$103))</f>
      </c>
      <c r="EV103" t="s" s="154">
        <f>IF(EV30="","",IF(EV30="Tarifa 1","No aplica",$AI$103))</f>
      </c>
      <c r="EW103" t="s" s="154">
        <f>IF(EW30="","",IF(EW30="Tarifa 1","No aplica",$AI$103))</f>
      </c>
      <c r="EX103" t="s" s="154">
        <f>IF(EX30="","",IF(EX30="Tarifa 1","No aplica",$AI$103))</f>
      </c>
      <c r="EY103" t="s" s="154">
        <f>IF(EY30="","",IF(EY30="Tarifa 1","No aplica",$AI$103))</f>
      </c>
      <c r="EZ103" t="s" s="154">
        <f>IF(EZ30="","",IF(EZ30="Tarifa 1","No aplica",$AI$103))</f>
      </c>
      <c r="FA103" t="s" s="154">
        <f>IF(FA30="","",IF(FA30="Tarifa 1","No aplica",$AI$103))</f>
      </c>
      <c r="FB103" t="s" s="154">
        <f>IF(FB30="","",IF(FB30="Tarifa 1","No aplica",$AI$103))</f>
      </c>
      <c r="FC103" t="s" s="154">
        <f>IF(FC30="","",IF(FC30="Tarifa 1","No aplica",$AI$103))</f>
      </c>
      <c r="FD103" t="s" s="154">
        <f>IF(FD30="","",IF(FD30="Tarifa 1","No aplica",$AI$103))</f>
      </c>
      <c r="FE103" t="s" s="154">
        <f>IF(FE30="","",IF(FE30="Tarifa 1","No aplica",$AI$103))</f>
      </c>
      <c r="FF103" t="s" s="154">
        <f>IF(FF30="","",IF(FF30="Tarifa 1","No aplica",$AI$103))</f>
      </c>
      <c r="FG103" t="s" s="154">
        <f>IF(FG30="","",IF(FG30="Tarifa 1","No aplica",$AI$103))</f>
      </c>
      <c r="FH103" t="s" s="154">
        <f>IF(FH30="","",IF(FH30="Tarifa 1","No aplica",$AI$103))</f>
      </c>
      <c r="FI103" t="s" s="154">
        <f>IF(FI30="","",IF(FI30="Tarifa 1","No aplica",$AI$103))</f>
      </c>
      <c r="FJ103" t="s" s="154">
        <f>IF(FJ30="","",IF(FJ30="Tarifa 1","No aplica",$AI$103))</f>
      </c>
      <c r="FK103" t="s" s="154">
        <f>IF(FK30="","",IF(FK30="Tarifa 1","No aplica",$AI$103))</f>
      </c>
      <c r="FL103" t="s" s="154">
        <f>IF(FL30="","",IF(FL30="Tarifa 1","No aplica",$AI$103))</f>
      </c>
      <c r="FM103" t="s" s="154">
        <f>IF(FM30="","",IF(FM30="Tarifa 1","No aplica",$AI$103))</f>
      </c>
      <c r="FN103" t="s" s="154">
        <f>IF(FN30="","",IF(FN30="Tarifa 1","No aplica",$AI$103))</f>
      </c>
      <c r="FO103" t="s" s="154">
        <f>IF(FO30="","",IF(FO30="Tarifa 1","No aplica",$AI$103))</f>
      </c>
      <c r="FP103" t="s" s="154">
        <f>IF(FP30="","",IF(FP30="Tarifa 1","No aplica",$AI$103))</f>
      </c>
      <c r="FQ103" t="s" s="154">
        <f>IF(FQ30="","",IF(FQ30="Tarifa 1","No aplica",$AI$103))</f>
      </c>
      <c r="FR103" t="s" s="154">
        <f>IF(FR30="","",IF(FR30="Tarifa 1","No aplica",$AI$103))</f>
      </c>
      <c r="FS103" t="s" s="154">
        <f>IF(FS30="","",IF(FS30="Tarifa 1","No aplica",$AI$103))</f>
      </c>
      <c r="FT103" t="s" s="154">
        <f>IF(FT30="","",IF(FT30="Tarifa 1","No aplica",$AI$103))</f>
      </c>
      <c r="FU103" t="s" s="154">
        <f>IF(FU30="","",IF(FU30="Tarifa 1","No aplica",$AI$103))</f>
      </c>
      <c r="FV103" t="s" s="154">
        <f>IF(FV30="","",IF(FV30="Tarifa 1","No aplica",$AI$103))</f>
      </c>
      <c r="FW103" t="s" s="154">
        <f>IF(FW30="","",IF(FW30="Tarifa 1","No aplica",$AI$103))</f>
      </c>
      <c r="FX103" t="s" s="154">
        <f>IF(FX30="","",IF(FX30="Tarifa 1","No aplica",$AI$103))</f>
      </c>
      <c r="FY103" t="s" s="154">
        <f>IF(FY30="","",IF(FY30="Tarifa 1","No aplica",$AI$103))</f>
      </c>
      <c r="FZ103" t="s" s="154">
        <f>IF(FZ30="","",IF(FZ30="Tarifa 1","No aplica",$AI$103))</f>
      </c>
      <c r="GA103" t="s" s="154">
        <f>IF(GA30="","",IF(GA30="Tarifa 1","No aplica",$AI$103))</f>
      </c>
      <c r="GB103" t="s" s="154">
        <f>IF(GB30="","",IF(GB30="Tarifa 1","No aplica",$AI$103))</f>
      </c>
      <c r="GC103" t="s" s="154">
        <f>IF(GC30="","",IF(GC30="Tarifa 1","No aplica",$AI$103))</f>
      </c>
      <c r="GD103" t="s" s="154">
        <f>IF(GD30="","",IF(GD30="Tarifa 1","No aplica",$AI$103))</f>
      </c>
      <c r="GE103" t="s" s="154">
        <f>IF(GE30="","",IF(GE30="Tarifa 1","No aplica",$AI$103))</f>
      </c>
      <c r="GF103" t="s" s="154">
        <f>IF(GF30="","",IF(GF30="Tarifa 1","No aplica",$AI$103))</f>
      </c>
      <c r="GG103" t="s" s="154">
        <f>IF(GG30="","",IF(GG30="Tarifa 1","No aplica",$AI$103))</f>
      </c>
      <c r="GH103" t="s" s="154">
        <f>IF(GH30="","",IF(GH30="Tarifa 1","No aplica",$AI$103))</f>
      </c>
      <c r="GI103" t="s" s="154">
        <f>IF(GI30="","",IF(GI30="Tarifa 1","No aplica",$AI$103))</f>
      </c>
      <c r="GJ103" t="s" s="154">
        <f>IF(GJ30="","",IF(GJ30="Tarifa 1","No aplica",$AI$103))</f>
      </c>
      <c r="GK103" t="s" s="154">
        <f>IF(GK30="","",IF(GK30="Tarifa 1","No aplica",$AI$103))</f>
      </c>
      <c r="GL103" t="s" s="154">
        <f>IF(GL30="","",IF(GL30="Tarifa 1","No aplica",$AI$103))</f>
      </c>
      <c r="GM103" t="s" s="154">
        <f>IF(GM30="","",IF(GM30="Tarifa 1","No aplica",$AI$103))</f>
      </c>
      <c r="GN103" t="s" s="154">
        <f>IF(GN30="","",IF(GN30="Tarifa 1","No aplica",$AI$103))</f>
      </c>
      <c r="GO103" t="s" s="154">
        <f>IF(GO30="","",IF(GO30="Tarifa 1","No aplica",$AI$103))</f>
      </c>
      <c r="GP103" t="s" s="154">
        <f>IF(GP30="","",IF(GP30="Tarifa 1","No aplica",$AI$103))</f>
      </c>
      <c r="GQ103" t="s" s="154">
        <f>IF(GQ30="","",IF(GQ30="Tarifa 1","No aplica",$AI$103))</f>
      </c>
      <c r="GR103" t="s" s="154">
        <f>IF(GR30="","",IF(GR30="Tarifa 1","No aplica",$AI$103))</f>
      </c>
      <c r="GS103" t="s" s="154">
        <f>IF(GS30="","",IF(GS30="Tarifa 1","No aplica",$AI$103))</f>
      </c>
      <c r="GT103" t="s" s="154">
        <f>IF(GT30="","",IF(GT30="Tarifa 1","No aplica",$AI$103))</f>
      </c>
      <c r="GU103" t="s" s="154">
        <f>IF(GU30="","",IF(GU30="Tarifa 1","No aplica",$AI$103))</f>
      </c>
      <c r="GV103" t="s" s="154">
        <f>IF(GV30="","",IF(GV30="Tarifa 1","No aplica",$AI$103))</f>
      </c>
      <c r="GW103" t="s" s="154">
        <f>IF(GW30="","",IF(GW30="Tarifa 1","No aplica",$AI$103))</f>
      </c>
      <c r="GX103" t="s" s="154">
        <f>IF(GX30="","",IF(GX30="Tarifa 1","No aplica",$AI$103))</f>
      </c>
      <c r="GY103" t="s" s="154">
        <f>IF(GY30="","",IF(GY30="Tarifa 1","No aplica",$AI$103))</f>
      </c>
      <c r="GZ103" t="s" s="154">
        <f>IF(GZ30="","",IF(GZ30="Tarifa 1","No aplica",$AI$103))</f>
      </c>
      <c r="HA103" t="s" s="154">
        <f>IF(HA30="","",IF(HA30="Tarifa 1","No aplica",$AI$103))</f>
      </c>
      <c r="HB103" t="s" s="154">
        <f>IF(HB30="","",IF(HB30="Tarifa 1","No aplica",$AI$103))</f>
      </c>
      <c r="HC103" t="s" s="154">
        <f>IF(HC30="","",IF(HC30="Tarifa 1","No aplica",$AI$103))</f>
      </c>
      <c r="HD103" t="s" s="154">
        <f>IF(HD30="","",IF(HD30="Tarifa 1","No aplica",$AI$103))</f>
      </c>
      <c r="HE103" t="s" s="154">
        <f>IF(HE30="","",IF(HE30="Tarifa 1","No aplica",$AI$103))</f>
      </c>
      <c r="HF103" t="s" s="154">
        <f>IF(HF30="","",IF(HF30="Tarifa 1","No aplica",$AI$103))</f>
      </c>
      <c r="HG103" t="s" s="154">
        <f>IF(HG30="","",IF(HG30="Tarifa 1","No aplica",$AI$103))</f>
      </c>
      <c r="HH103" t="s" s="154">
        <f>IF(HH30="","",IF(HH30="Tarifa 1","No aplica",$AI$103))</f>
      </c>
      <c r="HI103" t="s" s="154">
        <f>IF(HI30="","",IF(HI30="Tarifa 1","No aplica",$AI$103))</f>
      </c>
      <c r="HJ103" t="s" s="154">
        <f>IF(HJ30="","",IF(HJ30="Tarifa 1","No aplica",$AI$103))</f>
      </c>
      <c r="HK103" t="s" s="154">
        <f>IF(HK30="","",IF(HK30="Tarifa 1","No aplica",$AI$103))</f>
      </c>
      <c r="HL103" t="s" s="154">
        <f>IF(HL30="","",IF(HL30="Tarifa 1","No aplica",$AI$103))</f>
      </c>
      <c r="HM103" t="s" s="154">
        <f>IF(HM30="","",IF(HM30="Tarifa 1","No aplica",$AI$103))</f>
      </c>
      <c r="HN103" t="s" s="154">
        <f>IF(HN30="","",IF(HN30="Tarifa 1","No aplica",$AI$103))</f>
      </c>
      <c r="HO103" t="s" s="154">
        <f>IF(HO30="","",IF(HO30="Tarifa 1","No aplica",$AI$103))</f>
      </c>
      <c r="HP103" t="s" s="154">
        <f>IF(HP30="","",IF(HP30="Tarifa 1","No aplica",$AI$103))</f>
      </c>
      <c r="HQ103" t="s" s="154">
        <f>IF(HQ30="","",IF(HQ30="Tarifa 1","No aplica",$AI$103))</f>
      </c>
      <c r="HR103" t="s" s="154">
        <f>IF(HR30="","",IF(HR30="Tarifa 1","No aplica",$AI$103))</f>
      </c>
      <c r="HS103" t="s" s="154">
        <f>IF(HS30="","",IF(HS30="Tarifa 1","No aplica",$AI$103))</f>
      </c>
      <c r="HT103" t="s" s="154">
        <f>IF(HT30="","",IF(HT30="Tarifa 1","No aplica",$AI$103))</f>
      </c>
      <c r="HU103" t="s" s="154">
        <f>IF(HU30="","",IF(HU30="Tarifa 1","No aplica",$AI$103))</f>
      </c>
      <c r="HV103" t="s" s="154">
        <f>IF(HV30="","",IF(HV30="Tarifa 1","No aplica",$AI$103))</f>
      </c>
      <c r="HW103" t="s" s="154">
        <f>IF(HW30="","",IF(HW30="Tarifa 1","No aplica",$AI$103))</f>
      </c>
      <c r="HX103" t="s" s="154">
        <f>IF(HX30="","",IF(HX30="Tarifa 1","No aplica",$AI$103))</f>
      </c>
      <c r="HY103" t="s" s="154">
        <f>IF(HY30="","",IF(HY30="Tarifa 1","No aplica",$AI$103))</f>
      </c>
      <c r="HZ103" t="s" s="154">
        <f>IF(HZ30="","",IF(HZ30="Tarifa 1","No aplica",$AI$103))</f>
      </c>
      <c r="IA103" t="s" s="154">
        <f>IF(IA30="","",IF(IA30="Tarifa 1","No aplica",$AI$103))</f>
      </c>
      <c r="IB103" t="s" s="154">
        <f>IF(IB30="","",IF(IB30="Tarifa 1","No aplica",$AI$103))</f>
      </c>
      <c r="IC103" t="s" s="154">
        <f>IF(IC30="","",IF(IC30="Tarifa 1","No aplica",$AI$103))</f>
      </c>
      <c r="ID103" t="s" s="154">
        <f>IF(ID30="","",IF(ID30="Tarifa 1","No aplica",$AI$103))</f>
      </c>
      <c r="IE103" t="s" s="154">
        <f>IF(IE30="","",IF(IE30="Tarifa 1","No aplica",$AI$103))</f>
      </c>
      <c r="IF103" t="s" s="154">
        <f>IF(IF30="","",IF(IF30="Tarifa 1","No aplica",$AI$103))</f>
      </c>
      <c r="IG103" t="s" s="154">
        <f>IF(IG30="","",IF(IG30="Tarifa 1","No aplica",$AI$103))</f>
      </c>
      <c r="IH103" t="s" s="154">
        <f>IF(IH30="","",IF(IH30="Tarifa 1","No aplica",$AI$103))</f>
      </c>
      <c r="II103" t="s" s="154">
        <f>IF(II30="","",IF(II30="Tarifa 1","No aplica",$AI$103))</f>
      </c>
      <c r="IJ103" t="s" s="154">
        <f>IF(IJ30="","",IF(IJ30="Tarifa 1","No aplica",$AI$103))</f>
      </c>
      <c r="IK103" t="s" s="154">
        <f>IF(IK30="","",IF(IK30="Tarifa 1","No aplica",$AI$103))</f>
      </c>
      <c r="IL103" t="s" s="154">
        <f>IF(IL30="","",IF(IL30="Tarifa 1","No aplica",$AI$103))</f>
      </c>
      <c r="IM103" t="s" s="154">
        <f>IF(IM30="","",IF(IM30="Tarifa 1","No aplica",$AI$103))</f>
      </c>
      <c r="IN103" t="s" s="154">
        <f>IF(IN30="","",IF(IN30="Tarifa 1","No aplica",$AI$103))</f>
      </c>
      <c r="IO103" t="s" s="154">
        <f>IF(IO30="","",IF(IO30="Tarifa 1","No aplica",$AI$103))</f>
      </c>
      <c r="IP103" t="s" s="154">
        <f>IF(IP30="","",IF(IP30="Tarifa 1","No aplica",$AI$103))</f>
      </c>
      <c r="IQ103" t="s" s="154">
        <f>IF(IQ30="","",IF(IQ30="Tarifa 1","No aplica",$AI$103))</f>
      </c>
      <c r="IR103" t="s" s="154">
        <f>IF(IR30="","",IF(IR30="Tarifa 1","No aplica",$AI$103))</f>
      </c>
      <c r="IS103" t="s" s="154">
        <f>IF(IS30="","",IF(IS30="Tarifa 1","No aplica",$AI$103))</f>
      </c>
      <c r="IT103" t="s" s="154">
        <f>IF(IT30="","",IF(IT30="Tarifa 1","No aplica",$AI$103))</f>
      </c>
      <c r="IU103" t="s" s="186">
        <f>IF(IU30="","",IF(IU30="Tarifa 1","No aplica",$AI$103))</f>
      </c>
    </row>
    <row r="104" s="141" customFormat="1" ht="15.2" customHeight="1">
      <c r="B104" t="s" s="153">
        <f>IF(INDEX(C104:AH104,1,'Tarifas Eléctricas'!$E$38)=0," ",INDEX(C104:AH104,1,'Tarifas Eléctricas'!$E$38))</f>
        <v>570</v>
      </c>
      <c r="C104" s="157"/>
      <c r="D104" s="157"/>
      <c r="E104" s="157"/>
      <c r="F104" s="157"/>
      <c r="G104" s="157"/>
      <c r="H104" s="157"/>
      <c r="I104" t="s" s="154">
        <v>1744</v>
      </c>
      <c r="J104" s="157"/>
      <c r="K104" s="157"/>
      <c r="L104" s="157"/>
      <c r="M104" s="157"/>
      <c r="N104" s="157"/>
      <c r="O104" s="157"/>
      <c r="P104" t="s" s="154">
        <v>1745</v>
      </c>
      <c r="Q104" t="s" s="154">
        <v>1746</v>
      </c>
      <c r="R104" t="s" s="154">
        <v>1747</v>
      </c>
      <c r="S104" s="157"/>
      <c r="T104" s="157"/>
      <c r="U104" s="157"/>
      <c r="V104" t="s" s="154">
        <v>1748</v>
      </c>
      <c r="W104" t="s" s="154">
        <v>1749</v>
      </c>
      <c r="X104" s="157"/>
      <c r="Y104" s="157"/>
      <c r="Z104" s="157"/>
      <c r="AA104" s="157"/>
      <c r="AB104" s="157"/>
      <c r="AC104" s="157"/>
      <c r="AD104" s="157"/>
      <c r="AE104" s="157"/>
      <c r="AF104" t="s" s="154">
        <v>1750</v>
      </c>
      <c r="AG104" t="s" s="154">
        <v>1751</v>
      </c>
      <c r="AH104" s="157"/>
      <c r="AI104" t="s" s="184">
        <v>1535</v>
      </c>
      <c r="AJ104" t="s" s="185">
        <f>AJ69</f>
        <v>1442</v>
      </c>
      <c r="AK104" t="s" s="154">
        <f>IF(AK31="","",IF(AK31="Tarifa 1","No aplica",$AI$104))</f>
        <v>952</v>
      </c>
      <c r="AL104" t="s" s="154">
        <f>IF(AL31="","",IF(AL31="Tarifa 1","No aplica",$AI$104))</f>
        <v>952</v>
      </c>
      <c r="AM104" t="s" s="154">
        <f>IF(AM31="","",IF(AM31="Tarifa 1","No aplica",$AI$104))</f>
        <v>1535</v>
      </c>
      <c r="AN104" t="s" s="154">
        <f>IF(AN31="","",IF(AN31="Tarifa 1","No aplica",$AI$104))</f>
        <v>1535</v>
      </c>
      <c r="AO104" t="s" s="154">
        <f>IF(AO31="","",IF(AO31="Tarifa 1","No aplica",$AI$104))</f>
        <v>1535</v>
      </c>
      <c r="AP104" t="s" s="154">
        <f>IF(AP31="","",IF(AP31="Tarifa 1","No aplica",$AI$104))</f>
        <v>952</v>
      </c>
      <c r="AQ104" t="s" s="154">
        <f>IF(AQ31="","",IF(AQ31="Tarifa 1","No aplica",$AI$104))</f>
        <v>1535</v>
      </c>
      <c r="AR104" t="s" s="154">
        <f>IF(AR31="","",IF(AR31="Tarifa 1","No aplica",$AI$104))</f>
        <v>952</v>
      </c>
      <c r="AS104" t="s" s="154">
        <f>IF(AS31="","",IF(AS31="Tarifa 1","No aplica",$AI$104))</f>
        <v>952</v>
      </c>
      <c r="AT104" t="s" s="154">
        <f>IF(AT31="","",IF(AT31="Tarifa 1","No aplica",$AI$104))</f>
        <v>952</v>
      </c>
      <c r="AU104" t="s" s="154">
        <f>IF(AU31="","",IF(AU31="Tarifa 1","No aplica",$AI$104))</f>
        <v>1535</v>
      </c>
      <c r="AV104" t="s" s="154">
        <f>IF(AV31="","",IF(AV31="Tarifa 1","No aplica",$AI$104))</f>
        <v>1535</v>
      </c>
      <c r="AW104" t="s" s="154">
        <f>IF(AW31="","",IF(AW31="Tarifa 1","No aplica",$AI$104))</f>
        <v>1535</v>
      </c>
      <c r="AX104" t="s" s="154">
        <f>IF(AX31="","",IF(AX31="Tarifa 1","No aplica",$AI$104))</f>
        <v>1535</v>
      </c>
      <c r="AY104" t="s" s="154">
        <f>IF(AY31="","",IF(AY31="Tarifa 1","No aplica",$AI$104))</f>
        <v>1535</v>
      </c>
      <c r="AZ104" t="s" s="154">
        <f>IF(AZ31="","",IF(AZ31="Tarifa 1","No aplica",$AI$104))</f>
        <v>1535</v>
      </c>
      <c r="BA104" t="s" s="154">
        <f>IF(BA31="","",IF(BA31="Tarifa 1","No aplica",$AI$104))</f>
        <v>1535</v>
      </c>
      <c r="BB104" t="s" s="154">
        <f>IF(BB31="","",IF(BB31="Tarifa 1","No aplica",$AI$104))</f>
        <v>952</v>
      </c>
      <c r="BC104" t="s" s="154">
        <f>IF(BC31="","",IF(BC31="Tarifa 1","No aplica",$AI$104))</f>
        <v>952</v>
      </c>
      <c r="BD104" t="s" s="154">
        <f>IF(BD31="","",IF(BD31="Tarifa 1","No aplica",$AI$104))</f>
        <v>1535</v>
      </c>
      <c r="BE104" t="s" s="154">
        <f>IF(BE31="","",IF(BE31="Tarifa 1","No aplica",$AI$104))</f>
        <v>1535</v>
      </c>
      <c r="BF104" t="s" s="154">
        <f>IF(BF31="","",IF(BF31="Tarifa 1","No aplica",$AI$104))</f>
        <v>952</v>
      </c>
      <c r="BG104" t="s" s="154">
        <f>IF(BG31="","",IF(BG31="Tarifa 1","No aplica",$AI$104))</f>
        <v>1535</v>
      </c>
      <c r="BH104" t="s" s="154">
        <f>IF(BH31="","",IF(BH31="Tarifa 1","No aplica",$AI$104))</f>
        <v>1535</v>
      </c>
      <c r="BI104" t="s" s="154">
        <f>IF(BI31="","",IF(BI31="Tarifa 1","No aplica",$AI$104))</f>
        <v>952</v>
      </c>
      <c r="BJ104" t="s" s="154">
        <f>IF(BJ31="","",IF(BJ31="Tarifa 1","No aplica",$AI$104))</f>
        <v>952</v>
      </c>
      <c r="BK104" t="s" s="154">
        <f>IF(BK31="","",IF(BK31="Tarifa 1","No aplica",$AI$104))</f>
        <v>1535</v>
      </c>
      <c r="BL104" t="s" s="154">
        <f>IF(BL31="","",IF(BL31="Tarifa 1","No aplica",$AI$104))</f>
        <v>1535</v>
      </c>
      <c r="BM104" t="s" s="154">
        <f>IF(BM31="","",IF(BM31="Tarifa 1","No aplica",$AI$104))</f>
        <v>952</v>
      </c>
      <c r="BN104" t="s" s="154">
        <f>IF(BN31="","",IF(BN31="Tarifa 1","No aplica",$AI$104))</f>
        <v>952</v>
      </c>
      <c r="BO104" t="s" s="154">
        <f>IF(BO31="","",IF(BO31="Tarifa 1","No aplica",$AI$104))</f>
        <v>1535</v>
      </c>
      <c r="BP104" t="s" s="154">
        <f>IF(BP31="","",IF(BP31="Tarifa 1","No aplica",$AI$104))</f>
        <v>1535</v>
      </c>
      <c r="BQ104" t="s" s="154">
        <f>IF(BQ31="","",IF(BQ31="Tarifa 1","No aplica",$AI$104))</f>
        <v>1535</v>
      </c>
      <c r="BR104" t="s" s="154">
        <f>IF(BR31="","",IF(BR31="Tarifa 1","No aplica",$AI$104))</f>
        <v>1535</v>
      </c>
      <c r="BS104" t="s" s="154">
        <f>IF(BS31="","",IF(BS31="Tarifa 1","No aplica",$AI$104))</f>
        <v>1535</v>
      </c>
      <c r="BT104" t="s" s="154">
        <f>IF(BT31="","",IF(BT31="Tarifa 1","No aplica",$AI$104))</f>
        <v>952</v>
      </c>
      <c r="BU104" t="s" s="154">
        <f>IF(BU31="","",IF(BU31="Tarifa 1","No aplica",$AI$104))</f>
        <v>1535</v>
      </c>
      <c r="BV104" t="s" s="154">
        <f>IF(BV31="","",IF(BV31="Tarifa 1","No aplica",$AI$104))</f>
        <v>952</v>
      </c>
      <c r="BW104" t="s" s="154">
        <f>IF(BW31="","",IF(BW31="Tarifa 1","No aplica",$AI$104))</f>
        <v>1535</v>
      </c>
      <c r="BX104" t="s" s="154">
        <f>IF(BX31="","",IF(BX31="Tarifa 1","No aplica",$AI$104))</f>
        <v>952</v>
      </c>
      <c r="BY104" t="s" s="154">
        <f>IF(BY31="","",IF(BY31="Tarifa 1","No aplica",$AI$104))</f>
        <v>1535</v>
      </c>
      <c r="BZ104" t="s" s="154">
        <f>IF(BZ31="","",IF(BZ31="Tarifa 1","No aplica",$AI$104))</f>
        <v>1535</v>
      </c>
      <c r="CA104" t="s" s="154">
        <f>IF(CA31="","",IF(CA31="Tarifa 1","No aplica",$AI$104))</f>
        <v>952</v>
      </c>
      <c r="CB104" t="s" s="154">
        <f>IF(CB31="","",IF(CB31="Tarifa 1","No aplica",$AI$104))</f>
        <v>952</v>
      </c>
      <c r="CC104" t="s" s="154">
        <f>IF(CC31="","",IF(CC31="Tarifa 1","No aplica",$AI$104))</f>
        <v>1535</v>
      </c>
      <c r="CD104" t="s" s="154">
        <f>IF(CD31="","",IF(CD31="Tarifa 1","No aplica",$AI$104))</f>
        <v>1535</v>
      </c>
      <c r="CE104" t="s" s="154">
        <f>IF(CE31="","",IF(CE31="Tarifa 1","No aplica",$AI$104))</f>
        <v>952</v>
      </c>
      <c r="CF104" t="s" s="154">
        <f>IF(CF31="","",IF(CF31="Tarifa 1","No aplica",$AI$104))</f>
        <v>1535</v>
      </c>
      <c r="CG104" t="s" s="154">
        <f>IF(CG31="","",IF(CG31="Tarifa 1","No aplica",$AI$104))</f>
        <v>1535</v>
      </c>
      <c r="CH104" t="s" s="154">
        <f>IF(CH31="","",IF(CH31="Tarifa 1","No aplica",$AI$104))</f>
        <v>1535</v>
      </c>
      <c r="CI104" t="s" s="154">
        <f>IF(CI31="","",IF(CI31="Tarifa 1","No aplica",$AI$104))</f>
        <v>1535</v>
      </c>
      <c r="CJ104" t="s" s="154">
        <f>IF(CJ31="","",IF(CJ31="Tarifa 1","No aplica",$AI$104))</f>
        <v>952</v>
      </c>
      <c r="CK104" t="s" s="154">
        <f>IF(CK31="","",IF(CK31="Tarifa 1","No aplica",$AI$104))</f>
        <v>1535</v>
      </c>
      <c r="CL104" t="s" s="154">
        <f>IF(CL31="","",IF(CL31="Tarifa 1","No aplica",$AI$104))</f>
        <v>1535</v>
      </c>
      <c r="CM104" t="s" s="154">
        <f>IF(CM31="","",IF(CM31="Tarifa 1","No aplica",$AI$104))</f>
        <v>1535</v>
      </c>
      <c r="CN104" t="s" s="154">
        <f>IF(CN31="","",IF(CN31="Tarifa 1","No aplica",$AI$104))</f>
        <v>1535</v>
      </c>
      <c r="CO104" t="s" s="154">
        <f>IF(CO31="","",IF(CO31="Tarifa 1","No aplica",$AI$104))</f>
        <v>1535</v>
      </c>
      <c r="CP104" t="s" s="154">
        <f>IF(CP31="","",IF(CP31="Tarifa 1","No aplica",$AI$104))</f>
        <v>1535</v>
      </c>
      <c r="CQ104" t="s" s="154">
        <f>IF(CQ31="","",IF(CQ31="Tarifa 1","No aplica",$AI$104))</f>
        <v>1535</v>
      </c>
      <c r="CR104" t="s" s="154">
        <f>IF(CR31="","",IF(CR31="Tarifa 1","No aplica",$AI$104))</f>
        <v>1535</v>
      </c>
      <c r="CS104" t="s" s="154">
        <f>IF(CS31="","",IF(CS31="Tarifa 1","No aplica",$AI$104))</f>
        <v>1535</v>
      </c>
      <c r="CT104" t="s" s="154">
        <f>IF(CT31="","",IF(CT31="Tarifa 1","No aplica",$AI$104))</f>
        <v>952</v>
      </c>
      <c r="CU104" t="s" s="154">
        <f>IF(CU31="","",IF(CU31="Tarifa 1","No aplica",$AI$104))</f>
        <v>1535</v>
      </c>
      <c r="CV104" t="s" s="154">
        <f>IF(CV31="","",IF(CV31="Tarifa 1","No aplica",$AI$104))</f>
        <v>1535</v>
      </c>
      <c r="CW104" t="s" s="154">
        <f>IF(CW31="","",IF(CW31="Tarifa 1","No aplica",$AI$104))</f>
        <v>1535</v>
      </c>
      <c r="CX104" t="s" s="154">
        <f>IF(CX31="","",IF(CX31="Tarifa 1","No aplica",$AI$104))</f>
        <v>1535</v>
      </c>
      <c r="CY104" t="s" s="154">
        <f>IF(CY31="","",IF(CY31="Tarifa 1","No aplica",$AI$104))</f>
        <v>1535</v>
      </c>
      <c r="CZ104" t="s" s="154">
        <f>IF(CZ31="","",IF(CZ31="Tarifa 1","No aplica",$AI$104))</f>
        <v>952</v>
      </c>
      <c r="DA104" t="s" s="154">
        <f>IF(DA31="","",IF(DA31="Tarifa 1","No aplica",$AI$104))</f>
        <v>1535</v>
      </c>
      <c r="DB104" t="s" s="154">
        <f>IF(DB31="","",IF(DB31="Tarifa 1","No aplica",$AI$104))</f>
        <v>1535</v>
      </c>
      <c r="DC104" t="s" s="154">
        <f>IF(DC31="","",IF(DC31="Tarifa 1","No aplica",$AI$104))</f>
        <v>952</v>
      </c>
      <c r="DD104" t="s" s="154">
        <f>IF(DD31="","",IF(DD31="Tarifa 1","No aplica",$AI$104))</f>
        <v>952</v>
      </c>
      <c r="DE104" t="s" s="154">
        <f>IF(DE31="","",IF(DE31="Tarifa 1","No aplica",$AI$104))</f>
        <v>1535</v>
      </c>
      <c r="DF104" t="s" s="154">
        <f>IF(DF31="","",IF(DF31="Tarifa 1","No aplica",$AI$104))</f>
        <v>952</v>
      </c>
      <c r="DG104" t="s" s="154">
        <f>IF(DG31="","",IF(DG31="Tarifa 1","No aplica",$AI$104))</f>
        <v>1535</v>
      </c>
      <c r="DH104" t="s" s="154">
        <f>IF(DH31="","",IF(DH31="Tarifa 1","No aplica",$AI$104))</f>
        <v>952</v>
      </c>
      <c r="DI104" t="s" s="154">
        <f>IF(DI31="","",IF(DI31="Tarifa 1","No aplica",$AI$104))</f>
        <v>1535</v>
      </c>
      <c r="DJ104" t="s" s="154">
        <f>IF(DJ31="","",IF(DJ31="Tarifa 1","No aplica",$AI$104))</f>
        <v>1535</v>
      </c>
      <c r="DK104" t="s" s="154">
        <f>IF(DK31="","",IF(DK31="Tarifa 1","No aplica",$AI$104))</f>
        <v>952</v>
      </c>
      <c r="DL104" t="s" s="154">
        <f>IF(DL31="","",IF(DL31="Tarifa 1","No aplica",$AI$104))</f>
        <v>952</v>
      </c>
      <c r="DM104" t="s" s="154">
        <f>IF(DM31="","",IF(DM31="Tarifa 1","No aplica",$AI$104))</f>
        <v>952</v>
      </c>
      <c r="DN104" t="s" s="154">
        <f>IF(DN31="","",IF(DN31="Tarifa 1","No aplica",$AI$104))</f>
        <v>1535</v>
      </c>
      <c r="DO104" t="s" s="154">
        <f>IF(DO31="","",IF(DO31="Tarifa 1","No aplica",$AI$104))</f>
        <v>1535</v>
      </c>
      <c r="DP104" t="s" s="154">
        <f>IF(DP31="","",IF(DP31="Tarifa 1","No aplica",$AI$104))</f>
        <v>1535</v>
      </c>
      <c r="DQ104" t="s" s="154">
        <f>IF(DQ31="","",IF(DQ31="Tarifa 1","No aplica",$AI$104))</f>
        <v>952</v>
      </c>
      <c r="DR104" t="s" s="154">
        <f>IF(DR31="","",IF(DR31="Tarifa 1","No aplica",$AI$104))</f>
        <v>952</v>
      </c>
      <c r="DS104" t="s" s="154">
        <f>IF(DS31="","",IF(DS31="Tarifa 1","No aplica",$AI$104))</f>
        <v>952</v>
      </c>
      <c r="DT104" t="s" s="154">
        <f>IF(DT31="","",IF(DT31="Tarifa 1","No aplica",$AI$104))</f>
        <v>1535</v>
      </c>
      <c r="DU104" t="s" s="154">
        <f>IF(DU31="","",IF(DU31="Tarifa 1","No aplica",$AI$104))</f>
        <v>1535</v>
      </c>
      <c r="DV104" t="s" s="154">
        <f>IF(DV31="","",IF(DV31="Tarifa 1","No aplica",$AI$104))</f>
        <v>1535</v>
      </c>
      <c r="DW104" t="s" s="154">
        <f>IF(DW31="","",IF(DW31="Tarifa 1","No aplica",$AI$104))</f>
        <v>1535</v>
      </c>
      <c r="DX104" t="s" s="154">
        <f>IF(DX31="","",IF(DX31="Tarifa 1","No aplica",$AI$104))</f>
        <v>952</v>
      </c>
      <c r="DY104" t="s" s="154">
        <f>IF(DY31="","",IF(DY31="Tarifa 1","No aplica",$AI$104))</f>
        <v>952</v>
      </c>
      <c r="DZ104" t="s" s="154">
        <f>IF(DZ31="","",IF(DZ31="Tarifa 1","No aplica",$AI$104))</f>
        <v>1535</v>
      </c>
      <c r="EA104" t="s" s="154">
        <f>IF(EA31="","",IF(EA31="Tarifa 1","No aplica",$AI$104))</f>
        <v>952</v>
      </c>
      <c r="EB104" t="s" s="154">
        <f>IF(EB31="","",IF(EB31="Tarifa 1","No aplica",$AI$104))</f>
        <v>952</v>
      </c>
      <c r="EC104" t="s" s="154">
        <f>IF(EC31="","",IF(EC31="Tarifa 1","No aplica",$AI$104))</f>
        <v>1535</v>
      </c>
      <c r="ED104" t="s" s="154">
        <f>IF(ED31="","",IF(ED31="Tarifa 1","No aplica",$AI$104))</f>
        <v>952</v>
      </c>
      <c r="EE104" t="s" s="154">
        <f>IF(EE31="","",IF(EE31="Tarifa 1","No aplica",$AI$104))</f>
        <v>1535</v>
      </c>
      <c r="EF104" t="s" s="154">
        <f>IF(EF31="","",IF(EF31="Tarifa 1","No aplica",$AI$104))</f>
        <v>1535</v>
      </c>
      <c r="EG104" t="s" s="154">
        <f>IF(EG31="","",IF(EG31="Tarifa 1","No aplica",$AI$104))</f>
        <v>952</v>
      </c>
      <c r="EH104" t="s" s="154">
        <f>IF(EH31="","",IF(EH31="Tarifa 1","No aplica",$AI$104))</f>
        <v>1535</v>
      </c>
      <c r="EI104" t="s" s="154">
        <f>IF(EI31="","",IF(EI31="Tarifa 1","No aplica",$AI$104))</f>
        <v>1535</v>
      </c>
      <c r="EJ104" t="s" s="154">
        <f>IF(EJ31="","",IF(EJ31="Tarifa 1","No aplica",$AI$104))</f>
        <v>1535</v>
      </c>
      <c r="EK104" t="s" s="154">
        <f>IF(EK31="","",IF(EK31="Tarifa 1","No aplica",$AI$104))</f>
        <v>1535</v>
      </c>
      <c r="EL104" t="s" s="154">
        <f>IF(EL31="","",IF(EL31="Tarifa 1","No aplica",$AI$104))</f>
        <v>952</v>
      </c>
      <c r="EM104" t="s" s="154">
        <f>IF(EM31="","",IF(EM31="Tarifa 1","No aplica",$AI$104))</f>
        <v>952</v>
      </c>
      <c r="EN104" t="s" s="154">
        <f>IF(EN31="","",IF(EN31="Tarifa 1","No aplica",$AI$104))</f>
        <v>1535</v>
      </c>
      <c r="EO104" t="s" s="154">
        <f>IF(EO31="","",IF(EO31="Tarifa 1","No aplica",$AI$104))</f>
        <v>952</v>
      </c>
      <c r="EP104" t="s" s="154">
        <f>IF(EP31="","",IF(EP31="Tarifa 1","No aplica",$AI$104))</f>
        <v>952</v>
      </c>
      <c r="EQ104" t="s" s="154">
        <f>IF(EQ31="","",IF(EQ31="Tarifa 1","No aplica",$AI$104))</f>
        <v>1535</v>
      </c>
      <c r="ER104" t="s" s="154">
        <f>IF(ER31="","",IF(ER31="Tarifa 1","No aplica",$AI$104))</f>
        <v>952</v>
      </c>
      <c r="ES104" t="s" s="154">
        <f>IF(ES31="","",IF(ES31="Tarifa 1","No aplica",$AI$104))</f>
        <v>952</v>
      </c>
      <c r="ET104" t="s" s="154">
        <f>IF(ET31="","",IF(ET31="Tarifa 1","No aplica",$AI$104))</f>
        <v>1535</v>
      </c>
      <c r="EU104" t="s" s="154">
        <f>IF(EU31="","",IF(EU31="Tarifa 1","No aplica",$AI$104))</f>
        <v>952</v>
      </c>
      <c r="EV104" t="s" s="154">
        <f>IF(EV31="","",IF(EV31="Tarifa 1","No aplica",$AI$104))</f>
        <v>1535</v>
      </c>
      <c r="EW104" t="s" s="154">
        <f>IF(EW31="","",IF(EW31="Tarifa 1","No aplica",$AI$104))</f>
        <v>1535</v>
      </c>
      <c r="EX104" t="s" s="154">
        <f>IF(EX31="","",IF(EX31="Tarifa 1","No aplica",$AI$104))</f>
        <v>952</v>
      </c>
      <c r="EY104" t="s" s="154">
        <f>IF(EY31="","",IF(EY31="Tarifa 1","No aplica",$AI$104))</f>
        <v>1535</v>
      </c>
      <c r="EZ104" t="s" s="154">
        <f>IF(EZ31="","",IF(EZ31="Tarifa 1","No aplica",$AI$104))</f>
        <v>1535</v>
      </c>
      <c r="FA104" t="s" s="154">
        <f>IF(FA31="","",IF(FA31="Tarifa 1","No aplica",$AI$104))</f>
        <v>1535</v>
      </c>
      <c r="FB104" t="s" s="154">
        <f>IF(FB31="","",IF(FB31="Tarifa 1","No aplica",$AI$104))</f>
        <v>1535</v>
      </c>
      <c r="FC104" t="s" s="154">
        <f>IF(FC31="","",IF(FC31="Tarifa 1","No aplica",$AI$104))</f>
        <v>1535</v>
      </c>
      <c r="FD104" t="s" s="154">
        <f>IF(FD31="","",IF(FD31="Tarifa 1","No aplica",$AI$104))</f>
        <v>1535</v>
      </c>
      <c r="FE104" t="s" s="154">
        <f>IF(FE31="","",IF(FE31="Tarifa 1","No aplica",$AI$104))</f>
        <v>1535</v>
      </c>
      <c r="FF104" t="s" s="154">
        <f>IF(FF31="","",IF(FF31="Tarifa 1","No aplica",$AI$104))</f>
        <v>1535</v>
      </c>
      <c r="FG104" t="s" s="154">
        <f>IF(FG31="","",IF(FG31="Tarifa 1","No aplica",$AI$104))</f>
        <v>952</v>
      </c>
      <c r="FH104" t="s" s="154">
        <f>IF(FH31="","",IF(FH31="Tarifa 1","No aplica",$AI$104))</f>
        <v>952</v>
      </c>
      <c r="FI104" t="s" s="154">
        <f>IF(FI31="","",IF(FI31="Tarifa 1","No aplica",$AI$104))</f>
        <v>1535</v>
      </c>
      <c r="FJ104" t="s" s="154">
        <f>IF(FJ31="","",IF(FJ31="Tarifa 1","No aplica",$AI$104))</f>
        <v>1535</v>
      </c>
      <c r="FK104" t="s" s="154">
        <f>IF(FK31="","",IF(FK31="Tarifa 1","No aplica",$AI$104))</f>
        <v>1535</v>
      </c>
      <c r="FL104" t="s" s="154">
        <f>IF(FL31="","",IF(FL31="Tarifa 1","No aplica",$AI$104))</f>
        <v>1535</v>
      </c>
      <c r="FM104" t="s" s="154">
        <f>IF(FM31="","",IF(FM31="Tarifa 1","No aplica",$AI$104))</f>
        <v>1535</v>
      </c>
      <c r="FN104" t="s" s="154">
        <f>IF(FN31="","",IF(FN31="Tarifa 1","No aplica",$AI$104))</f>
        <v>1535</v>
      </c>
      <c r="FO104" t="s" s="154">
        <f>IF(FO31="","",IF(FO31="Tarifa 1","No aplica",$AI$104))</f>
        <v>952</v>
      </c>
      <c r="FP104" t="s" s="154">
        <f>IF(FP31="","",IF(FP31="Tarifa 1","No aplica",$AI$104))</f>
        <v>952</v>
      </c>
      <c r="FQ104" t="s" s="154">
        <f>IF(FQ31="","",IF(FQ31="Tarifa 1","No aplica",$AI$104))</f>
        <v>952</v>
      </c>
      <c r="FR104" t="s" s="154">
        <f>IF(FR31="","",IF(FR31="Tarifa 1","No aplica",$AI$104))</f>
        <v>952</v>
      </c>
      <c r="FS104" t="s" s="154">
        <f>IF(FS31="","",IF(FS31="Tarifa 1","No aplica",$AI$104))</f>
        <v>1535</v>
      </c>
      <c r="FT104" t="s" s="154">
        <f>IF(FT31="","",IF(FT31="Tarifa 1","No aplica",$AI$104))</f>
        <v>952</v>
      </c>
      <c r="FU104" t="s" s="154">
        <f>IF(FU31="","",IF(FU31="Tarifa 1","No aplica",$AI$104))</f>
        <v>1535</v>
      </c>
      <c r="FV104" t="s" s="154">
        <f>IF(FV31="","",IF(FV31="Tarifa 1","No aplica",$AI$104))</f>
        <v>1535</v>
      </c>
      <c r="FW104" t="s" s="154">
        <f>IF(FW31="","",IF(FW31="Tarifa 1","No aplica",$AI$104))</f>
        <v>1535</v>
      </c>
      <c r="FX104" t="s" s="154">
        <f>IF(FX31="","",IF(FX31="Tarifa 1","No aplica",$AI$104))</f>
        <v>1535</v>
      </c>
      <c r="FY104" t="s" s="154">
        <f>IF(FY31="","",IF(FY31="Tarifa 1","No aplica",$AI$104))</f>
        <v>1535</v>
      </c>
      <c r="FZ104" t="s" s="154">
        <f>IF(FZ31="","",IF(FZ31="Tarifa 1","No aplica",$AI$104))</f>
        <v>952</v>
      </c>
      <c r="GA104" t="s" s="154">
        <f>IF(GA31="","",IF(GA31="Tarifa 1","No aplica",$AI$104))</f>
        <v>952</v>
      </c>
      <c r="GB104" t="s" s="154">
        <f>IF(GB31="","",IF(GB31="Tarifa 1","No aplica",$AI$104))</f>
        <v>1535</v>
      </c>
      <c r="GC104" t="s" s="154">
        <f>IF(GC31="","",IF(GC31="Tarifa 1","No aplica",$AI$104))</f>
        <v>1535</v>
      </c>
      <c r="GD104" t="s" s="154">
        <f>IF(GD31="","",IF(GD31="Tarifa 1","No aplica",$AI$104))</f>
        <v>1535</v>
      </c>
      <c r="GE104" t="s" s="154">
        <f>IF(GE31="","",IF(GE31="Tarifa 1","No aplica",$AI$104))</f>
        <v>1535</v>
      </c>
      <c r="GF104" t="s" s="154">
        <f>IF(GF31="","",IF(GF31="Tarifa 1","No aplica",$AI$104))</f>
        <v>1535</v>
      </c>
      <c r="GG104" t="s" s="154">
        <f>IF(GG31="","",IF(GG31="Tarifa 1","No aplica",$AI$104))</f>
        <v>1535</v>
      </c>
      <c r="GH104" t="s" s="154">
        <f>IF(GH31="","",IF(GH31="Tarifa 1","No aplica",$AI$104))</f>
        <v>1535</v>
      </c>
      <c r="GI104" t="s" s="154">
        <f>IF(GI31="","",IF(GI31="Tarifa 1","No aplica",$AI$104))</f>
        <v>1535</v>
      </c>
      <c r="GJ104" t="s" s="154">
        <f>IF(GJ31="","",IF(GJ31="Tarifa 1","No aplica",$AI$104))</f>
        <v>952</v>
      </c>
      <c r="GK104" t="s" s="154">
        <f>IF(GK31="","",IF(GK31="Tarifa 1","No aplica",$AI$104))</f>
        <v>1535</v>
      </c>
      <c r="GL104" t="s" s="154">
        <f>IF(GL31="","",IF(GL31="Tarifa 1","No aplica",$AI$104))</f>
        <v>1535</v>
      </c>
      <c r="GM104" t="s" s="154">
        <f>IF(GM31="","",IF(GM31="Tarifa 1","No aplica",$AI$104))</f>
        <v>952</v>
      </c>
      <c r="GN104" t="s" s="154">
        <f>IF(GN31="","",IF(GN31="Tarifa 1","No aplica",$AI$104))</f>
        <v>1535</v>
      </c>
      <c r="GO104" t="s" s="154">
        <f>IF(GO31="","",IF(GO31="Tarifa 1","No aplica",$AI$104))</f>
        <v>1535</v>
      </c>
      <c r="GP104" t="s" s="154">
        <f>IF(GP31="","",IF(GP31="Tarifa 1","No aplica",$AI$104))</f>
        <v>952</v>
      </c>
      <c r="GQ104" t="s" s="154">
        <f>IF(GQ31="","",IF(GQ31="Tarifa 1","No aplica",$AI$104))</f>
        <v>952</v>
      </c>
      <c r="GR104" t="s" s="154">
        <f>IF(GR31="","",IF(GR31="Tarifa 1","No aplica",$AI$104))</f>
        <v>952</v>
      </c>
      <c r="GS104" t="s" s="154">
        <f>IF(GS31="","",IF(GS31="Tarifa 1","No aplica",$AI$104))</f>
        <v>1535</v>
      </c>
      <c r="GT104" t="s" s="154">
        <f>IF(GT31="","",IF(GT31="Tarifa 1","No aplica",$AI$104))</f>
        <v>952</v>
      </c>
      <c r="GU104" t="s" s="154">
        <f>IF(GU31="","",IF(GU31="Tarifa 1","No aplica",$AI$104))</f>
        <v>1535</v>
      </c>
      <c r="GV104" t="s" s="154">
        <f>IF(GV31="","",IF(GV31="Tarifa 1","No aplica",$AI$104))</f>
        <v>952</v>
      </c>
      <c r="GW104" t="s" s="154">
        <f>IF(GW31="","",IF(GW31="Tarifa 1","No aplica",$AI$104))</f>
        <v>1535</v>
      </c>
      <c r="GX104" t="s" s="154">
        <f>IF(GX31="","",IF(GX31="Tarifa 1","No aplica",$AI$104))</f>
        <v>1535</v>
      </c>
      <c r="GY104" t="s" s="154">
        <f>IF(GY31="","",IF(GY31="Tarifa 1","No aplica",$AI$104))</f>
        <v>952</v>
      </c>
      <c r="GZ104" t="s" s="154">
        <f>IF(GZ31="","",IF(GZ31="Tarifa 1","No aplica",$AI$104))</f>
        <v>1535</v>
      </c>
      <c r="HA104" t="s" s="154">
        <f>IF(HA31="","",IF(HA31="Tarifa 1","No aplica",$AI$104))</f>
        <v>1535</v>
      </c>
      <c r="HB104" t="s" s="154">
        <f>IF(HB31="","",IF(HB31="Tarifa 1","No aplica",$AI$104))</f>
        <v>1535</v>
      </c>
      <c r="HC104" t="s" s="154">
        <f>IF(HC31="","",IF(HC31="Tarifa 1","No aplica",$AI$104))</f>
        <v>1535</v>
      </c>
      <c r="HD104" t="s" s="154">
        <f>IF(HD31="","",IF(HD31="Tarifa 1","No aplica",$AI$104))</f>
        <v>1535</v>
      </c>
      <c r="HE104" t="s" s="154">
        <f>IF(HE31="","",IF(HE31="Tarifa 1","No aplica",$AI$104))</f>
        <v>952</v>
      </c>
      <c r="HF104" t="s" s="154">
        <f>IF(HF31="","",IF(HF31="Tarifa 1","No aplica",$AI$104))</f>
        <v>1535</v>
      </c>
      <c r="HG104" t="s" s="154">
        <f>IF(HG31="","",IF(HG31="Tarifa 1","No aplica",$AI$104))</f>
        <v>952</v>
      </c>
      <c r="HH104" t="s" s="154">
        <f>IF(HH31="","",IF(HH31="Tarifa 1","No aplica",$AI$104))</f>
        <v>1535</v>
      </c>
      <c r="HI104" t="s" s="154">
        <f>IF(HI31="","",IF(HI31="Tarifa 1","No aplica",$AI$104))</f>
        <v>1535</v>
      </c>
      <c r="HJ104" t="s" s="154">
        <f>IF(HJ31="","",IF(HJ31="Tarifa 1","No aplica",$AI$104))</f>
        <v>952</v>
      </c>
      <c r="HK104" t="s" s="154">
        <f>IF(HK31="","",IF(HK31="Tarifa 1","No aplica",$AI$104))</f>
        <v>1535</v>
      </c>
      <c r="HL104" t="s" s="154">
        <f>IF(HL31="","",IF(HL31="Tarifa 1","No aplica",$AI$104))</f>
        <v>952</v>
      </c>
      <c r="HM104" t="s" s="154">
        <f>IF(HM31="","",IF(HM31="Tarifa 1","No aplica",$AI$104))</f>
        <v>952</v>
      </c>
      <c r="HN104" t="s" s="154">
        <f>IF(HN31="","",IF(HN31="Tarifa 1","No aplica",$AI$104))</f>
        <v>952</v>
      </c>
      <c r="HO104" t="s" s="154">
        <f>IF(HO31="","",IF(HO31="Tarifa 1","No aplica",$AI$104))</f>
        <v>952</v>
      </c>
      <c r="HP104" t="s" s="154">
        <f>IF(HP31="","",IF(HP31="Tarifa 1","No aplica",$AI$104))</f>
        <v>952</v>
      </c>
      <c r="HQ104" t="s" s="154">
        <f>IF(HQ31="","",IF(HQ31="Tarifa 1","No aplica",$AI$104))</f>
        <v>1535</v>
      </c>
      <c r="HR104" t="s" s="154">
        <f>IF(HR31="","",IF(HR31="Tarifa 1","No aplica",$AI$104))</f>
        <v>1535</v>
      </c>
      <c r="HS104" t="s" s="154">
        <f>IF(HS31="","",IF(HS31="Tarifa 1","No aplica",$AI$104))</f>
        <v>1535</v>
      </c>
      <c r="HT104" t="s" s="154">
        <f>IF(HT31="","",IF(HT31="Tarifa 1","No aplica",$AI$104))</f>
        <v>1535</v>
      </c>
      <c r="HU104" t="s" s="154">
        <f>IF(HU31="","",IF(HU31="Tarifa 1","No aplica",$AI$104))</f>
        <v>1535</v>
      </c>
      <c r="HV104" t="s" s="154">
        <f>IF(HV31="","",IF(HV31="Tarifa 1","No aplica",$AI$104))</f>
        <v>1535</v>
      </c>
      <c r="HW104" t="s" s="154">
        <f>IF(HW31="","",IF(HW31="Tarifa 1","No aplica",$AI$104))</f>
        <v>952</v>
      </c>
      <c r="HX104" t="s" s="154">
        <f>IF(HX31="","",IF(HX31="Tarifa 1","No aplica",$AI$104))</f>
        <v>1535</v>
      </c>
      <c r="HY104" t="s" s="154">
        <f>IF(HY31="","",IF(HY31="Tarifa 1","No aplica",$AI$104))</f>
        <v>1535</v>
      </c>
      <c r="HZ104" t="s" s="154">
        <f>IF(HZ31="","",IF(HZ31="Tarifa 1","No aplica",$AI$104))</f>
        <v>952</v>
      </c>
      <c r="IA104" t="s" s="154">
        <f>IF(IA31="","",IF(IA31="Tarifa 1","No aplica",$AI$104))</f>
        <v>1535</v>
      </c>
      <c r="IB104" t="s" s="154">
        <f>IF(IB31="","",IF(IB31="Tarifa 1","No aplica",$AI$104))</f>
        <v>952</v>
      </c>
      <c r="IC104" t="s" s="154">
        <f>IF(IC31="","",IF(IC31="Tarifa 1","No aplica",$AI$104))</f>
        <v>1535</v>
      </c>
      <c r="ID104" t="s" s="154">
        <f>IF(ID31="","",IF(ID31="Tarifa 1","No aplica",$AI$104))</f>
        <v>1535</v>
      </c>
      <c r="IE104" t="s" s="154">
        <f>IF(IE31="","",IF(IE31="Tarifa 1","No aplica",$AI$104))</f>
        <v>952</v>
      </c>
      <c r="IF104" t="s" s="154">
        <f>IF(IF31="","",IF(IF31="Tarifa 1","No aplica",$AI$104))</f>
        <v>1535</v>
      </c>
      <c r="IG104" t="s" s="154">
        <f>IF(IG31="","",IF(IG31="Tarifa 1","No aplica",$AI$104))</f>
        <v>1535</v>
      </c>
      <c r="IH104" t="s" s="154">
        <f>IF(IH31="","",IF(IH31="Tarifa 1","No aplica",$AI$104))</f>
        <v>1535</v>
      </c>
      <c r="II104" t="s" s="154">
        <f>IF(II31="","",IF(II31="Tarifa 1","No aplica",$AI$104))</f>
        <v>952</v>
      </c>
      <c r="IJ104" t="s" s="154">
        <f>IF(IJ31="","",IF(IJ31="Tarifa 1","No aplica",$AI$104))</f>
        <v>1535</v>
      </c>
      <c r="IK104" t="s" s="154">
        <f>IF(IK31="","",IF(IK31="Tarifa 1","No aplica",$AI$104))</f>
        <v>1535</v>
      </c>
      <c r="IL104" t="s" s="154">
        <f>IF(IL31="","",IF(IL31="Tarifa 1","No aplica",$AI$104))</f>
        <v>1535</v>
      </c>
      <c r="IM104" t="s" s="154">
        <f>IF(IM31="","",IF(IM31="Tarifa 1","No aplica",$AI$104))</f>
        <v>1535</v>
      </c>
      <c r="IN104" t="s" s="154">
        <f>IF(IN31="","",IF(IN31="Tarifa 1","No aplica",$AI$104))</f>
        <v>1535</v>
      </c>
      <c r="IO104" t="s" s="154">
        <f>IF(IO31="","",IF(IO31="Tarifa 1","No aplica",$AI$104))</f>
      </c>
      <c r="IP104" t="s" s="154">
        <f>IF(IP31="","",IF(IP31="Tarifa 1","No aplica",$AI$104))</f>
      </c>
      <c r="IQ104" t="s" s="154">
        <f>IF(IQ31="","",IF(IQ31="Tarifa 1","No aplica",$AI$104))</f>
      </c>
      <c r="IR104" t="s" s="154">
        <f>IF(IR31="","",IF(IR31="Tarifa 1","No aplica",$AI$104))</f>
      </c>
      <c r="IS104" t="s" s="154">
        <f>IF(IS31="","",IF(IS31="Tarifa 1","No aplica",$AI$104))</f>
      </c>
      <c r="IT104" t="s" s="154">
        <f>IF(IT31="","",IF(IT31="Tarifa 1","No aplica",$AI$104))</f>
      </c>
      <c r="IU104" t="s" s="186">
        <f>IF(IU31="","",IF(IU31="Tarifa 1","No aplica",$AI$104))</f>
      </c>
    </row>
    <row r="105" s="141" customFormat="1" ht="15.2" customHeight="1">
      <c r="B105" t="s" s="153">
        <f>IF(INDEX(C105:AH105,1,'Tarifas Eléctricas'!$E$38)=0," ",INDEX(C105:AH105,1,'Tarifas Eléctricas'!$E$38))</f>
        <v>570</v>
      </c>
      <c r="C105" s="157"/>
      <c r="D105" s="157"/>
      <c r="E105" s="157"/>
      <c r="F105" s="157"/>
      <c r="G105" s="157"/>
      <c r="H105" s="157"/>
      <c r="I105" t="s" s="154">
        <v>1752</v>
      </c>
      <c r="J105" s="157"/>
      <c r="K105" s="157"/>
      <c r="L105" s="157"/>
      <c r="M105" s="157"/>
      <c r="N105" s="157"/>
      <c r="O105" s="157"/>
      <c r="P105" t="s" s="154">
        <v>1753</v>
      </c>
      <c r="Q105" t="s" s="154">
        <v>1754</v>
      </c>
      <c r="R105" t="s" s="154">
        <v>545</v>
      </c>
      <c r="S105" s="157"/>
      <c r="T105" s="157"/>
      <c r="U105" s="157"/>
      <c r="V105" t="s" s="154">
        <v>1755</v>
      </c>
      <c r="W105" t="s" s="154">
        <v>1756</v>
      </c>
      <c r="X105" s="157"/>
      <c r="Y105" s="157"/>
      <c r="Z105" s="157"/>
      <c r="AA105" s="157"/>
      <c r="AB105" s="157"/>
      <c r="AC105" s="157"/>
      <c r="AD105" s="157"/>
      <c r="AE105" s="157"/>
      <c r="AF105" t="s" s="154">
        <v>1757</v>
      </c>
      <c r="AG105" t="s" s="154">
        <v>1758</v>
      </c>
      <c r="AH105" s="157"/>
      <c r="AI105" t="s" s="184">
        <v>1535</v>
      </c>
      <c r="AJ105" t="s" s="185">
        <f>AJ70</f>
        <v>1454</v>
      </c>
      <c r="AK105" t="s" s="154">
        <f>IF(AK32="","",IF(AK32="Tarifa 1","No aplica",$AI$105))</f>
        <v>1535</v>
      </c>
      <c r="AL105" t="s" s="154">
        <f>IF(AL32="","",IF(AL32="Tarifa 1","No aplica",$AI$105))</f>
        <v>1535</v>
      </c>
      <c r="AM105" t="s" s="154">
        <f>IF(AM32="","",IF(AM32="Tarifa 1","No aplica",$AI$105))</f>
        <v>1535</v>
      </c>
      <c r="AN105" t="s" s="154">
        <f>IF(AN32="","",IF(AN32="Tarifa 1","No aplica",$AI$105))</f>
        <v>1535</v>
      </c>
      <c r="AO105" t="s" s="154">
        <f>IF(AO32="","",IF(AO32="Tarifa 1","No aplica",$AI$105))</f>
        <v>1535</v>
      </c>
      <c r="AP105" t="s" s="154">
        <f>IF(AP32="","",IF(AP32="Tarifa 1","No aplica",$AI$105))</f>
        <v>1535</v>
      </c>
      <c r="AQ105" t="s" s="154">
        <f>IF(AQ32="","",IF(AQ32="Tarifa 1","No aplica",$AI$105))</f>
        <v>1535</v>
      </c>
      <c r="AR105" t="s" s="154">
        <f>IF(AR32="","",IF(AR32="Tarifa 1","No aplica",$AI$105))</f>
        <v>1535</v>
      </c>
      <c r="AS105" t="s" s="154">
        <f>IF(AS32="","",IF(AS32="Tarifa 1","No aplica",$AI$105))</f>
        <v>1535</v>
      </c>
      <c r="AT105" t="s" s="154">
        <f>IF(AT32="","",IF(AT32="Tarifa 1","No aplica",$AI$105))</f>
        <v>1535</v>
      </c>
      <c r="AU105" t="s" s="154">
        <f>IF(AU32="","",IF(AU32="Tarifa 1","No aplica",$AI$105))</f>
        <v>1535</v>
      </c>
      <c r="AV105" t="s" s="154">
        <f>IF(AV32="","",IF(AV32="Tarifa 1","No aplica",$AI$105))</f>
        <v>1535</v>
      </c>
      <c r="AW105" t="s" s="154">
        <f>IF(AW32="","",IF(AW32="Tarifa 1","No aplica",$AI$105))</f>
        <v>1535</v>
      </c>
      <c r="AX105" t="s" s="154">
        <f>IF(AX32="","",IF(AX32="Tarifa 1","No aplica",$AI$105))</f>
        <v>1535</v>
      </c>
      <c r="AY105" t="s" s="154">
        <f>IF(AY32="","",IF(AY32="Tarifa 1","No aplica",$AI$105))</f>
        <v>1535</v>
      </c>
      <c r="AZ105" t="s" s="154">
        <f>IF(AZ32="","",IF(AZ32="Tarifa 1","No aplica",$AI$105))</f>
        <v>1535</v>
      </c>
      <c r="BA105" t="s" s="154">
        <f>IF(BA32="","",IF(BA32="Tarifa 1","No aplica",$AI$105))</f>
        <v>1535</v>
      </c>
      <c r="BB105" t="s" s="154">
        <f>IF(BB32="","",IF(BB32="Tarifa 1","No aplica",$AI$105))</f>
        <v>1535</v>
      </c>
      <c r="BC105" t="s" s="154">
        <f>IF(BC32="","",IF(BC32="Tarifa 1","No aplica",$AI$105))</f>
        <v>1535</v>
      </c>
      <c r="BD105" t="s" s="154">
        <f>IF(BD32="","",IF(BD32="Tarifa 1","No aplica",$AI$105))</f>
        <v>1535</v>
      </c>
      <c r="BE105" t="s" s="154">
        <f>IF(BE32="","",IF(BE32="Tarifa 1","No aplica",$AI$105))</f>
        <v>1535</v>
      </c>
      <c r="BF105" t="s" s="154">
        <f>IF(BF32="","",IF(BF32="Tarifa 1","No aplica",$AI$105))</f>
        <v>1535</v>
      </c>
      <c r="BG105" t="s" s="154">
        <f>IF(BG32="","",IF(BG32="Tarifa 1","No aplica",$AI$105))</f>
        <v>1535</v>
      </c>
      <c r="BH105" t="s" s="154">
        <f>IF(BH32="","",IF(BH32="Tarifa 1","No aplica",$AI$105))</f>
        <v>1535</v>
      </c>
      <c r="BI105" t="s" s="154">
        <f>IF(BI32="","",IF(BI32="Tarifa 1","No aplica",$AI$105))</f>
        <v>1535</v>
      </c>
      <c r="BJ105" t="s" s="154">
        <f>IF(BJ32="","",IF(BJ32="Tarifa 1","No aplica",$AI$105))</f>
        <v>1535</v>
      </c>
      <c r="BK105" t="s" s="154">
        <f>IF(BK32="","",IF(BK32="Tarifa 1","No aplica",$AI$105))</f>
        <v>1535</v>
      </c>
      <c r="BL105" t="s" s="154">
        <f>IF(BL32="","",IF(BL32="Tarifa 1","No aplica",$AI$105))</f>
        <v>1535</v>
      </c>
      <c r="BM105" t="s" s="154">
        <f>IF(BM32="","",IF(BM32="Tarifa 1","No aplica",$AI$105))</f>
        <v>1535</v>
      </c>
      <c r="BN105" t="s" s="154">
        <f>IF(BN32="","",IF(BN32="Tarifa 1","No aplica",$AI$105))</f>
        <v>1535</v>
      </c>
      <c r="BO105" t="s" s="154">
        <f>IF(BO32="","",IF(BO32="Tarifa 1","No aplica",$AI$105))</f>
        <v>1535</v>
      </c>
      <c r="BP105" t="s" s="154">
        <f>IF(BP32="","",IF(BP32="Tarifa 1","No aplica",$AI$105))</f>
        <v>1535</v>
      </c>
      <c r="BQ105" t="s" s="154">
        <f>IF(BQ32="","",IF(BQ32="Tarifa 1","No aplica",$AI$105))</f>
        <v>1535</v>
      </c>
      <c r="BR105" t="s" s="154">
        <f>IF(BR32="","",IF(BR32="Tarifa 1","No aplica",$AI$105))</f>
        <v>1535</v>
      </c>
      <c r="BS105" t="s" s="154">
        <f>IF(BS32="","",IF(BS32="Tarifa 1","No aplica",$AI$105))</f>
        <v>1535</v>
      </c>
      <c r="BT105" t="s" s="154">
        <f>IF(BT32="","",IF(BT32="Tarifa 1","No aplica",$AI$105))</f>
        <v>1535</v>
      </c>
      <c r="BU105" t="s" s="154">
        <f>IF(BU32="","",IF(BU32="Tarifa 1","No aplica",$AI$105))</f>
        <v>1535</v>
      </c>
      <c r="BV105" t="s" s="154">
        <f>IF(BV32="","",IF(BV32="Tarifa 1","No aplica",$AI$105))</f>
        <v>1535</v>
      </c>
      <c r="BW105" t="s" s="154">
        <f>IF(BW32="","",IF(BW32="Tarifa 1","No aplica",$AI$105))</f>
        <v>1535</v>
      </c>
      <c r="BX105" t="s" s="154">
        <f>IF(BX32="","",IF(BX32="Tarifa 1","No aplica",$AI$105))</f>
        <v>1535</v>
      </c>
      <c r="BY105" t="s" s="154">
        <f>IF(BY32="","",IF(BY32="Tarifa 1","No aplica",$AI$105))</f>
        <v>1535</v>
      </c>
      <c r="BZ105" t="s" s="154">
        <f>IF(BZ32="","",IF(BZ32="Tarifa 1","No aplica",$AI$105))</f>
        <v>1535</v>
      </c>
      <c r="CA105" t="s" s="154">
        <f>IF(CA32="","",IF(CA32="Tarifa 1","No aplica",$AI$105))</f>
        <v>1535</v>
      </c>
      <c r="CB105" t="s" s="154">
        <f>IF(CB32="","",IF(CB32="Tarifa 1","No aplica",$AI$105))</f>
        <v>1535</v>
      </c>
      <c r="CC105" t="s" s="154">
        <f>IF(CC32="","",IF(CC32="Tarifa 1","No aplica",$AI$105))</f>
        <v>1535</v>
      </c>
      <c r="CD105" t="s" s="154">
        <f>IF(CD32="","",IF(CD32="Tarifa 1","No aplica",$AI$105))</f>
        <v>1535</v>
      </c>
      <c r="CE105" t="s" s="154">
        <f>IF(CE32="","",IF(CE32="Tarifa 1","No aplica",$AI$105))</f>
        <v>1535</v>
      </c>
      <c r="CF105" t="s" s="154">
        <f>IF(CF32="","",IF(CF32="Tarifa 1","No aplica",$AI$105))</f>
        <v>1535</v>
      </c>
      <c r="CG105" t="s" s="154">
        <f>IF(CG32="","",IF(CG32="Tarifa 1","No aplica",$AI$105))</f>
        <v>1535</v>
      </c>
      <c r="CH105" t="s" s="154">
        <f>IF(CH32="","",IF(CH32="Tarifa 1","No aplica",$AI$105))</f>
        <v>1535</v>
      </c>
      <c r="CI105" t="s" s="154">
        <f>IF(CI32="","",IF(CI32="Tarifa 1","No aplica",$AI$105))</f>
        <v>1535</v>
      </c>
      <c r="CJ105" t="s" s="154">
        <f>IF(CJ32="","",IF(CJ32="Tarifa 1","No aplica",$AI$105))</f>
        <v>1535</v>
      </c>
      <c r="CK105" t="s" s="154">
        <f>IF(CK32="","",IF(CK32="Tarifa 1","No aplica",$AI$105))</f>
        <v>1535</v>
      </c>
      <c r="CL105" t="s" s="154">
        <f>IF(CL32="","",IF(CL32="Tarifa 1","No aplica",$AI$105))</f>
        <v>1535</v>
      </c>
      <c r="CM105" t="s" s="154">
        <f>IF(CM32="","",IF(CM32="Tarifa 1","No aplica",$AI$105))</f>
        <v>1535</v>
      </c>
      <c r="CN105" t="s" s="154">
        <f>IF(CN32="","",IF(CN32="Tarifa 1","No aplica",$AI$105))</f>
        <v>1535</v>
      </c>
      <c r="CO105" t="s" s="154">
        <f>IF(CO32="","",IF(CO32="Tarifa 1","No aplica",$AI$105))</f>
        <v>1535</v>
      </c>
      <c r="CP105" t="s" s="154">
        <f>IF(CP32="","",IF(CP32="Tarifa 1","No aplica",$AI$105))</f>
        <v>1535</v>
      </c>
      <c r="CQ105" t="s" s="154">
        <f>IF(CQ32="","",IF(CQ32="Tarifa 1","No aplica",$AI$105))</f>
        <v>1535</v>
      </c>
      <c r="CR105" t="s" s="154">
        <f>IF(CR32="","",IF(CR32="Tarifa 1","No aplica",$AI$105))</f>
        <v>1535</v>
      </c>
      <c r="CS105" t="s" s="154">
        <f>IF(CS32="","",IF(CS32="Tarifa 1","No aplica",$AI$105))</f>
        <v>1535</v>
      </c>
      <c r="CT105" t="s" s="154">
        <f>IF(CT32="","",IF(CT32="Tarifa 1","No aplica",$AI$105))</f>
        <v>1535</v>
      </c>
      <c r="CU105" t="s" s="154">
        <f>IF(CU32="","",IF(CU32="Tarifa 1","No aplica",$AI$105))</f>
        <v>1535</v>
      </c>
      <c r="CV105" t="s" s="154">
        <f>IF(CV32="","",IF(CV32="Tarifa 1","No aplica",$AI$105))</f>
        <v>1535</v>
      </c>
      <c r="CW105" t="s" s="154">
        <f>IF(CW32="","",IF(CW32="Tarifa 1","No aplica",$AI$105))</f>
        <v>1535</v>
      </c>
      <c r="CX105" t="s" s="154">
        <f>IF(CX32="","",IF(CX32="Tarifa 1","No aplica",$AI$105))</f>
        <v>1535</v>
      </c>
      <c r="CY105" t="s" s="154">
        <f>IF(CY32="","",IF(CY32="Tarifa 1","No aplica",$AI$105))</f>
        <v>1535</v>
      </c>
      <c r="CZ105" t="s" s="154">
        <f>IF(CZ32="","",IF(CZ32="Tarifa 1","No aplica",$AI$105))</f>
        <v>1535</v>
      </c>
      <c r="DA105" t="s" s="154">
        <f>IF(DA32="","",IF(DA32="Tarifa 1","No aplica",$AI$105))</f>
        <v>1535</v>
      </c>
      <c r="DB105" t="s" s="154">
        <f>IF(DB32="","",IF(DB32="Tarifa 1","No aplica",$AI$105))</f>
        <v>1535</v>
      </c>
      <c r="DC105" t="s" s="154">
        <f>IF(DC32="","",IF(DC32="Tarifa 1","No aplica",$AI$105))</f>
        <v>1535</v>
      </c>
      <c r="DD105" t="s" s="154">
        <f>IF(DD32="","",IF(DD32="Tarifa 1","No aplica",$AI$105))</f>
        <v>1535</v>
      </c>
      <c r="DE105" t="s" s="154">
        <f>IF(DE32="","",IF(DE32="Tarifa 1","No aplica",$AI$105))</f>
        <v>1535</v>
      </c>
      <c r="DF105" t="s" s="154">
        <f>IF(DF32="","",IF(DF32="Tarifa 1","No aplica",$AI$105))</f>
        <v>1535</v>
      </c>
      <c r="DG105" t="s" s="154">
        <f>IF(DG32="","",IF(DG32="Tarifa 1","No aplica",$AI$105))</f>
        <v>1535</v>
      </c>
      <c r="DH105" t="s" s="154">
        <f>IF(DH32="","",IF(DH32="Tarifa 1","No aplica",$AI$105))</f>
        <v>1535</v>
      </c>
      <c r="DI105" t="s" s="154">
        <f>IF(DI32="","",IF(DI32="Tarifa 1","No aplica",$AI$105))</f>
        <v>1535</v>
      </c>
      <c r="DJ105" t="s" s="154">
        <f>IF(DJ32="","",IF(DJ32="Tarifa 1","No aplica",$AI$105))</f>
        <v>1535</v>
      </c>
      <c r="DK105" t="s" s="154">
        <f>IF(DK32="","",IF(DK32="Tarifa 1","No aplica",$AI$105))</f>
        <v>1535</v>
      </c>
      <c r="DL105" t="s" s="154">
        <f>IF(DL32="","",IF(DL32="Tarifa 1","No aplica",$AI$105))</f>
        <v>1535</v>
      </c>
      <c r="DM105" t="s" s="154">
        <f>IF(DM32="","",IF(DM32="Tarifa 1","No aplica",$AI$105))</f>
        <v>1535</v>
      </c>
      <c r="DN105" t="s" s="154">
        <f>IF(DN32="","",IF(DN32="Tarifa 1","No aplica",$AI$105))</f>
        <v>1535</v>
      </c>
      <c r="DO105" t="s" s="154">
        <f>IF(DO32="","",IF(DO32="Tarifa 1","No aplica",$AI$105))</f>
        <v>1535</v>
      </c>
      <c r="DP105" t="s" s="154">
        <f>IF(DP32="","",IF(DP32="Tarifa 1","No aplica",$AI$105))</f>
        <v>1535</v>
      </c>
      <c r="DQ105" t="s" s="154">
        <f>IF(DQ32="","",IF(DQ32="Tarifa 1","No aplica",$AI$105))</f>
        <v>1535</v>
      </c>
      <c r="DR105" t="s" s="154">
        <f>IF(DR32="","",IF(DR32="Tarifa 1","No aplica",$AI$105))</f>
        <v>1535</v>
      </c>
      <c r="DS105" t="s" s="154">
        <f>IF(DS32="","",IF(DS32="Tarifa 1","No aplica",$AI$105))</f>
        <v>1535</v>
      </c>
      <c r="DT105" t="s" s="154">
        <f>IF(DT32="","",IF(DT32="Tarifa 1","No aplica",$AI$105))</f>
        <v>1535</v>
      </c>
      <c r="DU105" t="s" s="154">
        <f>IF(DU32="","",IF(DU32="Tarifa 1","No aplica",$AI$105))</f>
        <v>1535</v>
      </c>
      <c r="DV105" t="s" s="154">
        <f>IF(DV32="","",IF(DV32="Tarifa 1","No aplica",$AI$105))</f>
        <v>1535</v>
      </c>
      <c r="DW105" t="s" s="154">
        <f>IF(DW32="","",IF(DW32="Tarifa 1","No aplica",$AI$105))</f>
        <v>1535</v>
      </c>
      <c r="DX105" t="s" s="154">
        <f>IF(DX32="","",IF(DX32="Tarifa 1","No aplica",$AI$105))</f>
        <v>1535</v>
      </c>
      <c r="DY105" t="s" s="154">
        <f>IF(DY32="","",IF(DY32="Tarifa 1","No aplica",$AI$105))</f>
        <v>1535</v>
      </c>
      <c r="DZ105" t="s" s="154">
        <f>IF(DZ32="","",IF(DZ32="Tarifa 1","No aplica",$AI$105))</f>
        <v>1535</v>
      </c>
      <c r="EA105" t="s" s="154">
        <f>IF(EA32="","",IF(EA32="Tarifa 1","No aplica",$AI$105))</f>
        <v>1535</v>
      </c>
      <c r="EB105" t="s" s="154">
        <f>IF(EB32="","",IF(EB32="Tarifa 1","No aplica",$AI$105))</f>
        <v>1535</v>
      </c>
      <c r="EC105" t="s" s="154">
        <f>IF(EC32="","",IF(EC32="Tarifa 1","No aplica",$AI$105))</f>
        <v>1535</v>
      </c>
      <c r="ED105" t="s" s="154">
        <f>IF(ED32="","",IF(ED32="Tarifa 1","No aplica",$AI$105))</f>
        <v>1535</v>
      </c>
      <c r="EE105" t="s" s="154">
        <f>IF(EE32="","",IF(EE32="Tarifa 1","No aplica",$AI$105))</f>
        <v>1535</v>
      </c>
      <c r="EF105" t="s" s="154">
        <f>IF(EF32="","",IF(EF32="Tarifa 1","No aplica",$AI$105))</f>
        <v>1535</v>
      </c>
      <c r="EG105" t="s" s="154">
        <f>IF(EG32="","",IF(EG32="Tarifa 1","No aplica",$AI$105))</f>
        <v>1535</v>
      </c>
      <c r="EH105" t="s" s="154">
        <f>IF(EH32="","",IF(EH32="Tarifa 1","No aplica",$AI$105))</f>
        <v>1535</v>
      </c>
      <c r="EI105" t="s" s="154">
        <f>IF(EI32="","",IF(EI32="Tarifa 1","No aplica",$AI$105))</f>
        <v>1535</v>
      </c>
      <c r="EJ105" t="s" s="154">
        <f>IF(EJ32="","",IF(EJ32="Tarifa 1","No aplica",$AI$105))</f>
        <v>1535</v>
      </c>
      <c r="EK105" t="s" s="154">
        <f>IF(EK32="","",IF(EK32="Tarifa 1","No aplica",$AI$105))</f>
        <v>1535</v>
      </c>
      <c r="EL105" t="s" s="154">
        <f>IF(EL32="","",IF(EL32="Tarifa 1","No aplica",$AI$105))</f>
        <v>1535</v>
      </c>
      <c r="EM105" t="s" s="154">
        <f>IF(EM32="","",IF(EM32="Tarifa 1","No aplica",$AI$105))</f>
      </c>
      <c r="EN105" t="s" s="154">
        <f>IF(EN32="","",IF(EN32="Tarifa 1","No aplica",$AI$105))</f>
      </c>
      <c r="EO105" t="s" s="154">
        <f>IF(EO32="","",IF(EO32="Tarifa 1","No aplica",$AI$105))</f>
      </c>
      <c r="EP105" t="s" s="154">
        <f>IF(EP32="","",IF(EP32="Tarifa 1","No aplica",$AI$105))</f>
      </c>
      <c r="EQ105" t="s" s="154">
        <f>IF(EQ32="","",IF(EQ32="Tarifa 1","No aplica",$AI$105))</f>
      </c>
      <c r="ER105" t="s" s="154">
        <f>IF(ER32="","",IF(ER32="Tarifa 1","No aplica",$AI$105))</f>
      </c>
      <c r="ES105" t="s" s="154">
        <f>IF(ES32="","",IF(ES32="Tarifa 1","No aplica",$AI$105))</f>
      </c>
      <c r="ET105" t="s" s="154">
        <f>IF(ET32="","",IF(ET32="Tarifa 1","No aplica",$AI$105))</f>
      </c>
      <c r="EU105" t="s" s="154">
        <f>IF(EU32="","",IF(EU32="Tarifa 1","No aplica",$AI$105))</f>
      </c>
      <c r="EV105" t="s" s="154">
        <f>IF(EV32="","",IF(EV32="Tarifa 1","No aplica",$AI$105))</f>
      </c>
      <c r="EW105" t="s" s="154">
        <f>IF(EW32="","",IF(EW32="Tarifa 1","No aplica",$AI$105))</f>
      </c>
      <c r="EX105" t="s" s="154">
        <f>IF(EX32="","",IF(EX32="Tarifa 1","No aplica",$AI$105))</f>
      </c>
      <c r="EY105" t="s" s="154">
        <f>IF(EY32="","",IF(EY32="Tarifa 1","No aplica",$AI$105))</f>
      </c>
      <c r="EZ105" t="s" s="154">
        <f>IF(EZ32="","",IF(EZ32="Tarifa 1","No aplica",$AI$105))</f>
      </c>
      <c r="FA105" t="s" s="154">
        <f>IF(FA32="","",IF(FA32="Tarifa 1","No aplica",$AI$105))</f>
      </c>
      <c r="FB105" t="s" s="154">
        <f>IF(FB32="","",IF(FB32="Tarifa 1","No aplica",$AI$105))</f>
      </c>
      <c r="FC105" t="s" s="154">
        <f>IF(FC32="","",IF(FC32="Tarifa 1","No aplica",$AI$105))</f>
      </c>
      <c r="FD105" t="s" s="154">
        <f>IF(FD32="","",IF(FD32="Tarifa 1","No aplica",$AI$105))</f>
      </c>
      <c r="FE105" t="s" s="154">
        <f>IF(FE32="","",IF(FE32="Tarifa 1","No aplica",$AI$105))</f>
      </c>
      <c r="FF105" t="s" s="154">
        <f>IF(FF32="","",IF(FF32="Tarifa 1","No aplica",$AI$105))</f>
      </c>
      <c r="FG105" t="s" s="154">
        <f>IF(FG32="","",IF(FG32="Tarifa 1","No aplica",$AI$105))</f>
      </c>
      <c r="FH105" t="s" s="154">
        <f>IF(FH32="","",IF(FH32="Tarifa 1","No aplica",$AI$105))</f>
      </c>
      <c r="FI105" t="s" s="154">
        <f>IF(FI32="","",IF(FI32="Tarifa 1","No aplica",$AI$105))</f>
      </c>
      <c r="FJ105" t="s" s="154">
        <f>IF(FJ32="","",IF(FJ32="Tarifa 1","No aplica",$AI$105))</f>
      </c>
      <c r="FK105" t="s" s="154">
        <f>IF(FK32="","",IF(FK32="Tarifa 1","No aplica",$AI$105))</f>
      </c>
      <c r="FL105" t="s" s="154">
        <f>IF(FL32="","",IF(FL32="Tarifa 1","No aplica",$AI$105))</f>
      </c>
      <c r="FM105" t="s" s="154">
        <f>IF(FM32="","",IF(FM32="Tarifa 1","No aplica",$AI$105))</f>
      </c>
      <c r="FN105" t="s" s="154">
        <f>IF(FN32="","",IF(FN32="Tarifa 1","No aplica",$AI$105))</f>
      </c>
      <c r="FO105" t="s" s="154">
        <f>IF(FO32="","",IF(FO32="Tarifa 1","No aplica",$AI$105))</f>
      </c>
      <c r="FP105" t="s" s="154">
        <f>IF(FP32="","",IF(FP32="Tarifa 1","No aplica",$AI$105))</f>
      </c>
      <c r="FQ105" t="s" s="154">
        <f>IF(FQ32="","",IF(FQ32="Tarifa 1","No aplica",$AI$105))</f>
      </c>
      <c r="FR105" t="s" s="154">
        <f>IF(FR32="","",IF(FR32="Tarifa 1","No aplica",$AI$105))</f>
      </c>
      <c r="FS105" t="s" s="154">
        <f>IF(FS32="","",IF(FS32="Tarifa 1","No aplica",$AI$105))</f>
      </c>
      <c r="FT105" t="s" s="154">
        <f>IF(FT32="","",IF(FT32="Tarifa 1","No aplica",$AI$105))</f>
      </c>
      <c r="FU105" t="s" s="154">
        <f>IF(FU32="","",IF(FU32="Tarifa 1","No aplica",$AI$105))</f>
      </c>
      <c r="FV105" t="s" s="154">
        <f>IF(FV32="","",IF(FV32="Tarifa 1","No aplica",$AI$105))</f>
      </c>
      <c r="FW105" t="s" s="154">
        <f>IF(FW32="","",IF(FW32="Tarifa 1","No aplica",$AI$105))</f>
      </c>
      <c r="FX105" t="s" s="154">
        <f>IF(FX32="","",IF(FX32="Tarifa 1","No aplica",$AI$105))</f>
      </c>
      <c r="FY105" t="s" s="154">
        <f>IF(FY32="","",IF(FY32="Tarifa 1","No aplica",$AI$105))</f>
      </c>
      <c r="FZ105" t="s" s="154">
        <f>IF(FZ32="","",IF(FZ32="Tarifa 1","No aplica",$AI$105))</f>
      </c>
      <c r="GA105" t="s" s="154">
        <f>IF(GA32="","",IF(GA32="Tarifa 1","No aplica",$AI$105))</f>
      </c>
      <c r="GB105" t="s" s="154">
        <f>IF(GB32="","",IF(GB32="Tarifa 1","No aplica",$AI$105))</f>
      </c>
      <c r="GC105" t="s" s="154">
        <f>IF(GC32="","",IF(GC32="Tarifa 1","No aplica",$AI$105))</f>
      </c>
      <c r="GD105" t="s" s="154">
        <f>IF(GD32="","",IF(GD32="Tarifa 1","No aplica",$AI$105))</f>
      </c>
      <c r="GE105" t="s" s="154">
        <f>IF(GE32="","",IF(GE32="Tarifa 1","No aplica",$AI$105))</f>
      </c>
      <c r="GF105" t="s" s="154">
        <f>IF(GF32="","",IF(GF32="Tarifa 1","No aplica",$AI$105))</f>
      </c>
      <c r="GG105" t="s" s="154">
        <f>IF(GG32="","",IF(GG32="Tarifa 1","No aplica",$AI$105))</f>
      </c>
      <c r="GH105" t="s" s="154">
        <f>IF(GH32="","",IF(GH32="Tarifa 1","No aplica",$AI$105))</f>
      </c>
      <c r="GI105" t="s" s="154">
        <f>IF(GI32="","",IF(GI32="Tarifa 1","No aplica",$AI$105))</f>
      </c>
      <c r="GJ105" t="s" s="154">
        <f>IF(GJ32="","",IF(GJ32="Tarifa 1","No aplica",$AI$105))</f>
      </c>
      <c r="GK105" t="s" s="154">
        <f>IF(GK32="","",IF(GK32="Tarifa 1","No aplica",$AI$105))</f>
      </c>
      <c r="GL105" t="s" s="154">
        <f>IF(GL32="","",IF(GL32="Tarifa 1","No aplica",$AI$105))</f>
      </c>
      <c r="GM105" t="s" s="154">
        <f>IF(GM32="","",IF(GM32="Tarifa 1","No aplica",$AI$105))</f>
      </c>
      <c r="GN105" t="s" s="154">
        <f>IF(GN32="","",IF(GN32="Tarifa 1","No aplica",$AI$105))</f>
      </c>
      <c r="GO105" t="s" s="154">
        <f>IF(GO32="","",IF(GO32="Tarifa 1","No aplica",$AI$105))</f>
      </c>
      <c r="GP105" t="s" s="154">
        <f>IF(GP32="","",IF(GP32="Tarifa 1","No aplica",$AI$105))</f>
      </c>
      <c r="GQ105" t="s" s="154">
        <f>IF(GQ32="","",IF(GQ32="Tarifa 1","No aplica",$AI$105))</f>
      </c>
      <c r="GR105" t="s" s="154">
        <f>IF(GR32="","",IF(GR32="Tarifa 1","No aplica",$AI$105))</f>
      </c>
      <c r="GS105" t="s" s="154">
        <f>IF(GS32="","",IF(GS32="Tarifa 1","No aplica",$AI$105))</f>
      </c>
      <c r="GT105" t="s" s="154">
        <f>IF(GT32="","",IF(GT32="Tarifa 1","No aplica",$AI$105))</f>
      </c>
      <c r="GU105" t="s" s="154">
        <f>IF(GU32="","",IF(GU32="Tarifa 1","No aplica",$AI$105))</f>
      </c>
      <c r="GV105" t="s" s="154">
        <f>IF(GV32="","",IF(GV32="Tarifa 1","No aplica",$AI$105))</f>
      </c>
      <c r="GW105" t="s" s="154">
        <f>IF(GW32="","",IF(GW32="Tarifa 1","No aplica",$AI$105))</f>
      </c>
      <c r="GX105" t="s" s="154">
        <f>IF(GX32="","",IF(GX32="Tarifa 1","No aplica",$AI$105))</f>
      </c>
      <c r="GY105" t="s" s="154">
        <f>IF(GY32="","",IF(GY32="Tarifa 1","No aplica",$AI$105))</f>
      </c>
      <c r="GZ105" t="s" s="154">
        <f>IF(GZ32="","",IF(GZ32="Tarifa 1","No aplica",$AI$105))</f>
      </c>
      <c r="HA105" t="s" s="154">
        <f>IF(HA32="","",IF(HA32="Tarifa 1","No aplica",$AI$105))</f>
      </c>
      <c r="HB105" t="s" s="154">
        <f>IF(HB32="","",IF(HB32="Tarifa 1","No aplica",$AI$105))</f>
      </c>
      <c r="HC105" t="s" s="154">
        <f>IF(HC32="","",IF(HC32="Tarifa 1","No aplica",$AI$105))</f>
      </c>
      <c r="HD105" t="s" s="154">
        <f>IF(HD32="","",IF(HD32="Tarifa 1","No aplica",$AI$105))</f>
      </c>
      <c r="HE105" t="s" s="154">
        <f>IF(HE32="","",IF(HE32="Tarifa 1","No aplica",$AI$105))</f>
      </c>
      <c r="HF105" t="s" s="154">
        <f>IF(HF32="","",IF(HF32="Tarifa 1","No aplica",$AI$105))</f>
      </c>
      <c r="HG105" t="s" s="154">
        <f>IF(HG32="","",IF(HG32="Tarifa 1","No aplica",$AI$105))</f>
      </c>
      <c r="HH105" t="s" s="154">
        <f>IF(HH32="","",IF(HH32="Tarifa 1","No aplica",$AI$105))</f>
      </c>
      <c r="HI105" t="s" s="154">
        <f>IF(HI32="","",IF(HI32="Tarifa 1","No aplica",$AI$105))</f>
      </c>
      <c r="HJ105" t="s" s="154">
        <f>IF(HJ32="","",IF(HJ32="Tarifa 1","No aplica",$AI$105))</f>
      </c>
      <c r="HK105" t="s" s="154">
        <f>IF(HK32="","",IF(HK32="Tarifa 1","No aplica",$AI$105))</f>
      </c>
      <c r="HL105" t="s" s="154">
        <f>IF(HL32="","",IF(HL32="Tarifa 1","No aplica",$AI$105))</f>
      </c>
      <c r="HM105" t="s" s="154">
        <f>IF(HM32="","",IF(HM32="Tarifa 1","No aplica",$AI$105))</f>
      </c>
      <c r="HN105" t="s" s="154">
        <f>IF(HN32="","",IF(HN32="Tarifa 1","No aplica",$AI$105))</f>
      </c>
      <c r="HO105" t="s" s="154">
        <f>IF(HO32="","",IF(HO32="Tarifa 1","No aplica",$AI$105))</f>
      </c>
      <c r="HP105" t="s" s="154">
        <f>IF(HP32="","",IF(HP32="Tarifa 1","No aplica",$AI$105))</f>
      </c>
      <c r="HQ105" t="s" s="154">
        <f>IF(HQ32="","",IF(HQ32="Tarifa 1","No aplica",$AI$105))</f>
      </c>
      <c r="HR105" t="s" s="154">
        <f>IF(HR32="","",IF(HR32="Tarifa 1","No aplica",$AI$105))</f>
      </c>
      <c r="HS105" t="s" s="154">
        <f>IF(HS32="","",IF(HS32="Tarifa 1","No aplica",$AI$105))</f>
      </c>
      <c r="HT105" t="s" s="154">
        <f>IF(HT32="","",IF(HT32="Tarifa 1","No aplica",$AI$105))</f>
      </c>
      <c r="HU105" t="s" s="154">
        <f>IF(HU32="","",IF(HU32="Tarifa 1","No aplica",$AI$105))</f>
      </c>
      <c r="HV105" t="s" s="154">
        <f>IF(HV32="","",IF(HV32="Tarifa 1","No aplica",$AI$105))</f>
      </c>
      <c r="HW105" t="s" s="154">
        <f>IF(HW32="","",IF(HW32="Tarifa 1","No aplica",$AI$105))</f>
      </c>
      <c r="HX105" t="s" s="154">
        <f>IF(HX32="","",IF(HX32="Tarifa 1","No aplica",$AI$105))</f>
      </c>
      <c r="HY105" t="s" s="154">
        <f>IF(HY32="","",IF(HY32="Tarifa 1","No aplica",$AI$105))</f>
      </c>
      <c r="HZ105" t="s" s="154">
        <f>IF(HZ32="","",IF(HZ32="Tarifa 1","No aplica",$AI$105))</f>
      </c>
      <c r="IA105" t="s" s="154">
        <f>IF(IA32="","",IF(IA32="Tarifa 1","No aplica",$AI$105))</f>
      </c>
      <c r="IB105" t="s" s="154">
        <f>IF(IB32="","",IF(IB32="Tarifa 1","No aplica",$AI$105))</f>
      </c>
      <c r="IC105" t="s" s="154">
        <f>IF(IC32="","",IF(IC32="Tarifa 1","No aplica",$AI$105))</f>
      </c>
      <c r="ID105" t="s" s="154">
        <f>IF(ID32="","",IF(ID32="Tarifa 1","No aplica",$AI$105))</f>
      </c>
      <c r="IE105" t="s" s="154">
        <f>IF(IE32="","",IF(IE32="Tarifa 1","No aplica",$AI$105))</f>
      </c>
      <c r="IF105" t="s" s="154">
        <f>IF(IF32="","",IF(IF32="Tarifa 1","No aplica",$AI$105))</f>
      </c>
      <c r="IG105" t="s" s="154">
        <f>IF(IG32="","",IF(IG32="Tarifa 1","No aplica",$AI$105))</f>
      </c>
      <c r="IH105" t="s" s="154">
        <f>IF(IH32="","",IF(IH32="Tarifa 1","No aplica",$AI$105))</f>
      </c>
      <c r="II105" t="s" s="154">
        <f>IF(II32="","",IF(II32="Tarifa 1","No aplica",$AI$105))</f>
      </c>
      <c r="IJ105" t="s" s="154">
        <f>IF(IJ32="","",IF(IJ32="Tarifa 1","No aplica",$AI$105))</f>
      </c>
      <c r="IK105" t="s" s="154">
        <f>IF(IK32="","",IF(IK32="Tarifa 1","No aplica",$AI$105))</f>
      </c>
      <c r="IL105" t="s" s="154">
        <f>IF(IL32="","",IF(IL32="Tarifa 1","No aplica",$AI$105))</f>
      </c>
      <c r="IM105" t="s" s="154">
        <f>IF(IM32="","",IF(IM32="Tarifa 1","No aplica",$AI$105))</f>
      </c>
      <c r="IN105" t="s" s="154">
        <f>IF(IN32="","",IF(IN32="Tarifa 1","No aplica",$AI$105))</f>
      </c>
      <c r="IO105" t="s" s="154">
        <f>IF(IO32="","",IF(IO32="Tarifa 1","No aplica",$AI$105))</f>
      </c>
      <c r="IP105" t="s" s="154">
        <f>IF(IP32="","",IF(IP32="Tarifa 1","No aplica",$AI$105))</f>
      </c>
      <c r="IQ105" t="s" s="154">
        <f>IF(IQ32="","",IF(IQ32="Tarifa 1","No aplica",$AI$105))</f>
      </c>
      <c r="IR105" t="s" s="154">
        <f>IF(IR32="","",IF(IR32="Tarifa 1","No aplica",$AI$105))</f>
      </c>
      <c r="IS105" t="s" s="154">
        <f>IF(IS32="","",IF(IS32="Tarifa 1","No aplica",$AI$105))</f>
      </c>
      <c r="IT105" t="s" s="154">
        <f>IF(IT32="","",IF(IT32="Tarifa 1","No aplica",$AI$105))</f>
      </c>
      <c r="IU105" t="s" s="186">
        <f>IF(IU32="","",IF(IU32="Tarifa 1","No aplica",$AI$105))</f>
      </c>
    </row>
    <row r="106" s="141" customFormat="1" ht="15.2" customHeight="1">
      <c r="B106" t="s" s="153">
        <f>IF(INDEX(C106:AH106,1,'Tarifas Eléctricas'!$E$38)=0," ",INDEX(C106:AH106,1,'Tarifas Eléctricas'!$E$38))</f>
        <v>570</v>
      </c>
      <c r="C106" s="157"/>
      <c r="D106" s="157"/>
      <c r="E106" s="157"/>
      <c r="F106" s="157"/>
      <c r="G106" s="157"/>
      <c r="H106" s="157"/>
      <c r="I106" t="s" s="154">
        <v>1759</v>
      </c>
      <c r="J106" s="157"/>
      <c r="K106" s="157"/>
      <c r="L106" s="157"/>
      <c r="M106" s="157"/>
      <c r="N106" s="157"/>
      <c r="O106" s="157"/>
      <c r="P106" t="s" s="154">
        <v>1760</v>
      </c>
      <c r="Q106" t="s" s="154">
        <v>1761</v>
      </c>
      <c r="R106" t="s" s="154">
        <v>1762</v>
      </c>
      <c r="S106" s="157"/>
      <c r="T106" s="157"/>
      <c r="U106" s="157"/>
      <c r="V106" t="s" s="154">
        <v>1763</v>
      </c>
      <c r="W106" t="s" s="154">
        <v>1764</v>
      </c>
      <c r="X106" s="157"/>
      <c r="Y106" s="157"/>
      <c r="Z106" s="157"/>
      <c r="AA106" s="157"/>
      <c r="AB106" s="157"/>
      <c r="AC106" s="157"/>
      <c r="AD106" s="157"/>
      <c r="AE106" s="157"/>
      <c r="AF106" t="s" s="154">
        <v>1765</v>
      </c>
      <c r="AG106" t="s" s="154">
        <v>1766</v>
      </c>
      <c r="AH106" s="157"/>
      <c r="AI106" t="s" s="188">
        <v>952</v>
      </c>
      <c r="AJ106" t="s" s="189">
        <f>AJ71</f>
        <v>1466</v>
      </c>
      <c r="AK106" t="s" s="190">
        <f>IF(AK33="","",IF(AK33="Tarifa 1","No aplica",$AI$106))</f>
        <v>952</v>
      </c>
      <c r="AL106" t="s" s="190">
        <f>IF(AL33="","",IF(AL33="Tarifa 1","No aplica",$AI$106))</f>
        <v>952</v>
      </c>
      <c r="AM106" t="s" s="190">
        <f>IF(AM33="","",IF(AM33="Tarifa 1","No aplica",$AI$106))</f>
        <v>952</v>
      </c>
      <c r="AN106" t="s" s="190">
        <f>IF(AN33="","",IF(AN33="Tarifa 1","No aplica",$AI$106))</f>
        <v>952</v>
      </c>
      <c r="AO106" t="s" s="190">
        <f>IF(AO33="","",IF(AO33="Tarifa 1","No aplica",$AI$106))</f>
        <v>952</v>
      </c>
      <c r="AP106" t="s" s="190">
        <f>IF(AP33="","",IF(AP33="Tarifa 1","No aplica",$AI$106))</f>
        <v>952</v>
      </c>
      <c r="AQ106" t="s" s="190">
        <f>IF(AQ33="","",IF(AQ33="Tarifa 1","No aplica",$AI$106))</f>
        <v>952</v>
      </c>
      <c r="AR106" t="s" s="190">
        <f>IF(AR33="","",IF(AR33="Tarifa 1","No aplica",$AI$106))</f>
        <v>952</v>
      </c>
      <c r="AS106" t="s" s="190">
        <f>IF(AS33="","",IF(AS33="Tarifa 1","No aplica",$AI$106))</f>
        <v>952</v>
      </c>
      <c r="AT106" t="s" s="190">
        <f>IF(AT33="","",IF(AT33="Tarifa 1","No aplica",$AI$106))</f>
        <v>952</v>
      </c>
      <c r="AU106" t="s" s="190">
        <f>IF(AU33="","",IF(AU33="Tarifa 1","No aplica",$AI$106))</f>
        <v>952</v>
      </c>
      <c r="AV106" t="s" s="190">
        <f>IF(AV33="","",IF(AV33="Tarifa 1","No aplica",$AI$106))</f>
        <v>952</v>
      </c>
      <c r="AW106" t="s" s="190">
        <f>IF(AW33="","",IF(AW33="Tarifa 1","No aplica",$AI$106))</f>
        <v>952</v>
      </c>
      <c r="AX106" t="s" s="190">
        <f>IF(AX33="","",IF(AX33="Tarifa 1","No aplica",$AI$106))</f>
        <v>952</v>
      </c>
      <c r="AY106" t="s" s="190">
        <f>IF(AY33="","",IF(AY33="Tarifa 1","No aplica",$AI$106))</f>
        <v>952</v>
      </c>
      <c r="AZ106" t="s" s="190">
        <f>IF(AZ33="","",IF(AZ33="Tarifa 1","No aplica",$AI$106))</f>
        <v>952</v>
      </c>
      <c r="BA106" t="s" s="190">
        <f>IF(BA33="","",IF(BA33="Tarifa 1","No aplica",$AI$106))</f>
        <v>952</v>
      </c>
      <c r="BB106" t="s" s="190">
        <f>IF(BB33="","",IF(BB33="Tarifa 1","No aplica",$AI$106))</f>
        <v>952</v>
      </c>
      <c r="BC106" t="s" s="190">
        <f>IF(BC33="","",IF(BC33="Tarifa 1","No aplica",$AI$106))</f>
        <v>952</v>
      </c>
      <c r="BD106" t="s" s="190">
        <f>IF(BD33="","",IF(BD33="Tarifa 1","No aplica",$AI$106))</f>
        <v>952</v>
      </c>
      <c r="BE106" t="s" s="190">
        <f>IF(BE33="","",IF(BE33="Tarifa 1","No aplica",$AI$106))</f>
        <v>952</v>
      </c>
      <c r="BF106" t="s" s="190">
        <f>IF(BF33="","",IF(BF33="Tarifa 1","No aplica",$AI$106))</f>
        <v>952</v>
      </c>
      <c r="BG106" t="s" s="190">
        <f>IF(BG33="","",IF(BG33="Tarifa 1","No aplica",$AI$106))</f>
        <v>952</v>
      </c>
      <c r="BH106" t="s" s="190">
        <f>IF(BH33="","",IF(BH33="Tarifa 1","No aplica",$AI$106))</f>
        <v>952</v>
      </c>
      <c r="BI106" t="s" s="190">
        <f>IF(BI33="","",IF(BI33="Tarifa 1","No aplica",$AI$106))</f>
        <v>952</v>
      </c>
      <c r="BJ106" t="s" s="190">
        <f>IF(BJ33="","",IF(BJ33="Tarifa 1","No aplica",$AI$106))</f>
        <v>952</v>
      </c>
      <c r="BK106" t="s" s="190">
        <f>IF(BK33="","",IF(BK33="Tarifa 1","No aplica",$AI$106))</f>
        <v>952</v>
      </c>
      <c r="BL106" t="s" s="190">
        <f>IF(BL33="","",IF(BL33="Tarifa 1","No aplica",$AI$106))</f>
        <v>952</v>
      </c>
      <c r="BM106" t="s" s="190">
        <f>IF(BM33="","",IF(BM33="Tarifa 1","No aplica",$AI$106))</f>
        <v>952</v>
      </c>
      <c r="BN106" t="s" s="190">
        <f>IF(BN33="","",IF(BN33="Tarifa 1","No aplica",$AI$106))</f>
        <v>952</v>
      </c>
      <c r="BO106" t="s" s="190">
        <f>IF(BO33="","",IF(BO33="Tarifa 1","No aplica",$AI$106))</f>
        <v>952</v>
      </c>
      <c r="BP106" t="s" s="190">
        <f>IF(BP33="","",IF(BP33="Tarifa 1","No aplica",$AI$106))</f>
        <v>952</v>
      </c>
      <c r="BQ106" t="s" s="190">
        <f>IF(BQ33="","",IF(BQ33="Tarifa 1","No aplica",$AI$106))</f>
        <v>952</v>
      </c>
      <c r="BR106" t="s" s="190">
        <f>IF(BR33="","",IF(BR33="Tarifa 1","No aplica",$AI$106))</f>
        <v>952</v>
      </c>
      <c r="BS106" t="s" s="190">
        <f>IF(BS33="","",IF(BS33="Tarifa 1","No aplica",$AI$106))</f>
        <v>952</v>
      </c>
      <c r="BT106" t="s" s="190">
        <f>IF(BT33="","",IF(BT33="Tarifa 1","No aplica",$AI$106))</f>
        <v>952</v>
      </c>
      <c r="BU106" t="s" s="190">
        <f>IF(BU33="","",IF(BU33="Tarifa 1","No aplica",$AI$106))</f>
        <v>952</v>
      </c>
      <c r="BV106" t="s" s="190">
        <f>IF(BV33="","",IF(BV33="Tarifa 1","No aplica",$AI$106))</f>
        <v>952</v>
      </c>
      <c r="BW106" t="s" s="190">
        <f>IF(BW33="","",IF(BW33="Tarifa 1","No aplica",$AI$106))</f>
        <v>952</v>
      </c>
      <c r="BX106" t="s" s="190">
        <f>IF(BX33="","",IF(BX33="Tarifa 1","No aplica",$AI$106))</f>
        <v>952</v>
      </c>
      <c r="BY106" t="s" s="190">
        <f>IF(BY33="","",IF(BY33="Tarifa 1","No aplica",$AI$106))</f>
        <v>952</v>
      </c>
      <c r="BZ106" t="s" s="190">
        <f>IF(BZ33="","",IF(BZ33="Tarifa 1","No aplica",$AI$106))</f>
        <v>952</v>
      </c>
      <c r="CA106" t="s" s="190">
        <f>IF(CA33="","",IF(CA33="Tarifa 1","No aplica",$AI$106))</f>
        <v>952</v>
      </c>
      <c r="CB106" t="s" s="190">
        <f>IF(CB33="","",IF(CB33="Tarifa 1","No aplica",$AI$106))</f>
        <v>952</v>
      </c>
      <c r="CC106" t="s" s="190">
        <f>IF(CC33="","",IF(CC33="Tarifa 1","No aplica",$AI$106))</f>
        <v>952</v>
      </c>
      <c r="CD106" t="s" s="190">
        <f>IF(CD33="","",IF(CD33="Tarifa 1","No aplica",$AI$106))</f>
        <v>952</v>
      </c>
      <c r="CE106" t="s" s="190">
        <f>IF(CE33="","",IF(CE33="Tarifa 1","No aplica",$AI$106))</f>
        <v>952</v>
      </c>
      <c r="CF106" t="s" s="190">
        <f>IF(CF33="","",IF(CF33="Tarifa 1","No aplica",$AI$106))</f>
        <v>952</v>
      </c>
      <c r="CG106" t="s" s="190">
        <f>IF(CG33="","",IF(CG33="Tarifa 1","No aplica",$AI$106))</f>
        <v>952</v>
      </c>
      <c r="CH106" t="s" s="190">
        <f>IF(CH33="","",IF(CH33="Tarifa 1","No aplica",$AI$106))</f>
        <v>952</v>
      </c>
      <c r="CI106" t="s" s="190">
        <f>IF(CI33="","",IF(CI33="Tarifa 1","No aplica",$AI$106))</f>
        <v>952</v>
      </c>
      <c r="CJ106" t="s" s="190">
        <f>IF(CJ33="","",IF(CJ33="Tarifa 1","No aplica",$AI$106))</f>
        <v>952</v>
      </c>
      <c r="CK106" t="s" s="190">
        <f>IF(CK33="","",IF(CK33="Tarifa 1","No aplica",$AI$106))</f>
        <v>952</v>
      </c>
      <c r="CL106" t="s" s="190">
        <f>IF(CL33="","",IF(CL33="Tarifa 1","No aplica",$AI$106))</f>
        <v>952</v>
      </c>
      <c r="CM106" t="s" s="190">
        <f>IF(CM33="","",IF(CM33="Tarifa 1","No aplica",$AI$106))</f>
        <v>952</v>
      </c>
      <c r="CN106" t="s" s="190">
        <f>IF(CN33="","",IF(CN33="Tarifa 1","No aplica",$AI$106))</f>
        <v>952</v>
      </c>
      <c r="CO106" t="s" s="190">
        <f>IF(CO33="","",IF(CO33="Tarifa 1","No aplica",$AI$106))</f>
        <v>952</v>
      </c>
      <c r="CP106" t="s" s="190">
        <f>IF(CP33="","",IF(CP33="Tarifa 1","No aplica",$AI$106))</f>
        <v>952</v>
      </c>
      <c r="CQ106" t="s" s="190">
        <f>IF(CQ33="","",IF(CQ33="Tarifa 1","No aplica",$AI$106))</f>
      </c>
      <c r="CR106" t="s" s="190">
        <f>IF(CR33="","",IF(CR33="Tarifa 1","No aplica",$AI$106))</f>
      </c>
      <c r="CS106" t="s" s="190">
        <f>IF(CS33="","",IF(CS33="Tarifa 1","No aplica",$AI$106))</f>
      </c>
      <c r="CT106" t="s" s="190">
        <f>IF(CT33="","",IF(CT33="Tarifa 1","No aplica",$AI$106))</f>
      </c>
      <c r="CU106" t="s" s="190">
        <f>IF(CU33="","",IF(CU33="Tarifa 1","No aplica",$AI$106))</f>
      </c>
      <c r="CV106" t="s" s="190">
        <f>IF(CV33="","",IF(CV33="Tarifa 1","No aplica",$AI$106))</f>
      </c>
      <c r="CW106" t="s" s="190">
        <f>IF(CW33="","",IF(CW33="Tarifa 1","No aplica",$AI$106))</f>
      </c>
      <c r="CX106" t="s" s="190">
        <f>IF(CX33="","",IF(CX33="Tarifa 1","No aplica",$AI$106))</f>
      </c>
      <c r="CY106" t="s" s="190">
        <f>IF(CY33="","",IF(CY33="Tarifa 1","No aplica",$AI$106))</f>
      </c>
      <c r="CZ106" t="s" s="190">
        <f>IF(CZ33="","",IF(CZ33="Tarifa 1","No aplica",$AI$106))</f>
      </c>
      <c r="DA106" t="s" s="190">
        <f>IF(DA33="","",IF(DA33="Tarifa 1","No aplica",$AI$106))</f>
      </c>
      <c r="DB106" t="s" s="190">
        <f>IF(DB33="","",IF(DB33="Tarifa 1","No aplica",$AI$106))</f>
      </c>
      <c r="DC106" t="s" s="190">
        <f>IF(DC33="","",IF(DC33="Tarifa 1","No aplica",$AI$106))</f>
      </c>
      <c r="DD106" t="s" s="190">
        <f>IF(DD33="","",IF(DD33="Tarifa 1","No aplica",$AI$106))</f>
      </c>
      <c r="DE106" t="s" s="190">
        <f>IF(DE33="","",IF(DE33="Tarifa 1","No aplica",$AI$106))</f>
      </c>
      <c r="DF106" t="s" s="190">
        <f>IF(DF33="","",IF(DF33="Tarifa 1","No aplica",$AI$106))</f>
      </c>
      <c r="DG106" t="s" s="190">
        <f>IF(DG33="","",IF(DG33="Tarifa 1","No aplica",$AI$106))</f>
      </c>
      <c r="DH106" t="s" s="190">
        <f>IF(DH33="","",IF(DH33="Tarifa 1","No aplica",$AI$106))</f>
      </c>
      <c r="DI106" t="s" s="190">
        <f>IF(DI33="","",IF(DI33="Tarifa 1","No aplica",$AI$106))</f>
      </c>
      <c r="DJ106" t="s" s="190">
        <f>IF(DJ33="","",IF(DJ33="Tarifa 1","No aplica",$AI$106))</f>
      </c>
      <c r="DK106" t="s" s="190">
        <f>IF(DK33="","",IF(DK33="Tarifa 1","No aplica",$AI$106))</f>
      </c>
      <c r="DL106" t="s" s="190">
        <f>IF(DL33="","",IF(DL33="Tarifa 1","No aplica",$AI$106))</f>
      </c>
      <c r="DM106" t="s" s="190">
        <f>IF(DM33="","",IF(DM33="Tarifa 1","No aplica",$AI$106))</f>
      </c>
      <c r="DN106" t="s" s="190">
        <f>IF(DN33="","",IF(DN33="Tarifa 1","No aplica",$AI$106))</f>
      </c>
      <c r="DO106" t="s" s="190">
        <f>IF(DO33="","",IF(DO33="Tarifa 1","No aplica",$AI$106))</f>
      </c>
      <c r="DP106" t="s" s="190">
        <f>IF(DP33="","",IF(DP33="Tarifa 1","No aplica",$AI$106))</f>
      </c>
      <c r="DQ106" t="s" s="190">
        <f>IF(DQ33="","",IF(DQ33="Tarifa 1","No aplica",$AI$106))</f>
      </c>
      <c r="DR106" t="s" s="190">
        <f>IF(DR33="","",IF(DR33="Tarifa 1","No aplica",$AI$106))</f>
      </c>
      <c r="DS106" t="s" s="190">
        <f>IF(DS33="","",IF(DS33="Tarifa 1","No aplica",$AI$106))</f>
      </c>
      <c r="DT106" t="s" s="190">
        <f>IF(DT33="","",IF(DT33="Tarifa 1","No aplica",$AI$106))</f>
      </c>
      <c r="DU106" t="s" s="190">
        <f>IF(DU33="","",IF(DU33="Tarifa 1","No aplica",$AI$106))</f>
      </c>
      <c r="DV106" t="s" s="190">
        <f>IF(DV33="","",IF(DV33="Tarifa 1","No aplica",$AI$106))</f>
      </c>
      <c r="DW106" t="s" s="190">
        <f>IF(DW33="","",IF(DW33="Tarifa 1","No aplica",$AI$106))</f>
      </c>
      <c r="DX106" t="s" s="190">
        <f>IF(DX33="","",IF(DX33="Tarifa 1","No aplica",$AI$106))</f>
      </c>
      <c r="DY106" t="s" s="190">
        <f>IF(DY33="","",IF(DY33="Tarifa 1","No aplica",$AI$106))</f>
      </c>
      <c r="DZ106" t="s" s="190">
        <f>IF(DZ33="","",IF(DZ33="Tarifa 1","No aplica",$AI$106))</f>
      </c>
      <c r="EA106" t="s" s="190">
        <f>IF(EA33="","",IF(EA33="Tarifa 1","No aplica",$AI$106))</f>
      </c>
      <c r="EB106" t="s" s="190">
        <f>IF(EB33="","",IF(EB33="Tarifa 1","No aplica",$AI$106))</f>
      </c>
      <c r="EC106" t="s" s="190">
        <f>IF(EC33="","",IF(EC33="Tarifa 1","No aplica",$AI$106))</f>
      </c>
      <c r="ED106" t="s" s="190">
        <f>IF(ED33="","",IF(ED33="Tarifa 1","No aplica",$AI$106))</f>
      </c>
      <c r="EE106" t="s" s="190">
        <f>IF(EE33="","",IF(EE33="Tarifa 1","No aplica",$AI$106))</f>
      </c>
      <c r="EF106" t="s" s="190">
        <f>IF(EF33="","",IF(EF33="Tarifa 1","No aplica",$AI$106))</f>
      </c>
      <c r="EG106" t="s" s="190">
        <f>IF(EG33="","",IF(EG33="Tarifa 1","No aplica",$AI$106))</f>
      </c>
      <c r="EH106" t="s" s="190">
        <f>IF(EH33="","",IF(EH33="Tarifa 1","No aplica",$AI$106))</f>
      </c>
      <c r="EI106" t="s" s="190">
        <f>IF(EI33="","",IF(EI33="Tarifa 1","No aplica",$AI$106))</f>
      </c>
      <c r="EJ106" t="s" s="190">
        <f>IF(EJ33="","",IF(EJ33="Tarifa 1","No aplica",$AI$106))</f>
      </c>
      <c r="EK106" t="s" s="190">
        <f>IF(EK33="","",IF(EK33="Tarifa 1","No aplica",$AI$106))</f>
      </c>
      <c r="EL106" t="s" s="190">
        <f>IF(EL33="","",IF(EL33="Tarifa 1","No aplica",$AI$106))</f>
      </c>
      <c r="EM106" t="s" s="190">
        <f>IF(EM33="","",IF(EM33="Tarifa 1","No aplica",$AI$106))</f>
      </c>
      <c r="EN106" t="s" s="190">
        <f>IF(EN33="","",IF(EN33="Tarifa 1","No aplica",$AI$106))</f>
      </c>
      <c r="EO106" t="s" s="190">
        <f>IF(EO33="","",IF(EO33="Tarifa 1","No aplica",$AI$106))</f>
      </c>
      <c r="EP106" t="s" s="190">
        <f>IF(EP33="","",IF(EP33="Tarifa 1","No aplica",$AI$106))</f>
      </c>
      <c r="EQ106" t="s" s="190">
        <f>IF(EQ33="","",IF(EQ33="Tarifa 1","No aplica",$AI$106))</f>
      </c>
      <c r="ER106" t="s" s="190">
        <f>IF(ER33="","",IF(ER33="Tarifa 1","No aplica",$AI$106))</f>
      </c>
      <c r="ES106" t="s" s="190">
        <f>IF(ES33="","",IF(ES33="Tarifa 1","No aplica",$AI$106))</f>
      </c>
      <c r="ET106" t="s" s="190">
        <f>IF(ET33="","",IF(ET33="Tarifa 1","No aplica",$AI$106))</f>
      </c>
      <c r="EU106" t="s" s="190">
        <f>IF(EU33="","",IF(EU33="Tarifa 1","No aplica",$AI$106))</f>
      </c>
      <c r="EV106" t="s" s="190">
        <f>IF(EV33="","",IF(EV33="Tarifa 1","No aplica",$AI$106))</f>
      </c>
      <c r="EW106" t="s" s="190">
        <f>IF(EW33="","",IF(EW33="Tarifa 1","No aplica",$AI$106))</f>
      </c>
      <c r="EX106" t="s" s="190">
        <f>IF(EX33="","",IF(EX33="Tarifa 1","No aplica",$AI$106))</f>
      </c>
      <c r="EY106" t="s" s="190">
        <f>IF(EY33="","",IF(EY33="Tarifa 1","No aplica",$AI$106))</f>
      </c>
      <c r="EZ106" t="s" s="190">
        <f>IF(EZ33="","",IF(EZ33="Tarifa 1","No aplica",$AI$106))</f>
      </c>
      <c r="FA106" t="s" s="190">
        <f>IF(FA33="","",IF(FA33="Tarifa 1","No aplica",$AI$106))</f>
      </c>
      <c r="FB106" t="s" s="190">
        <f>IF(FB33="","",IF(FB33="Tarifa 1","No aplica",$AI$106))</f>
      </c>
      <c r="FC106" t="s" s="190">
        <f>IF(FC33="","",IF(FC33="Tarifa 1","No aplica",$AI$106))</f>
      </c>
      <c r="FD106" t="s" s="190">
        <f>IF(FD33="","",IF(FD33="Tarifa 1","No aplica",$AI$106))</f>
      </c>
      <c r="FE106" t="s" s="190">
        <f>IF(FE33="","",IF(FE33="Tarifa 1","No aplica",$AI$106))</f>
      </c>
      <c r="FF106" t="s" s="190">
        <f>IF(FF33="","",IF(FF33="Tarifa 1","No aplica",$AI$106))</f>
      </c>
      <c r="FG106" t="s" s="190">
        <f>IF(FG33="","",IF(FG33="Tarifa 1","No aplica",$AI$106))</f>
      </c>
      <c r="FH106" t="s" s="190">
        <f>IF(FH33="","",IF(FH33="Tarifa 1","No aplica",$AI$106))</f>
      </c>
      <c r="FI106" t="s" s="190">
        <f>IF(FI33="","",IF(FI33="Tarifa 1","No aplica",$AI$106))</f>
      </c>
      <c r="FJ106" t="s" s="190">
        <f>IF(FJ33="","",IF(FJ33="Tarifa 1","No aplica",$AI$106))</f>
      </c>
      <c r="FK106" t="s" s="190">
        <f>IF(FK33="","",IF(FK33="Tarifa 1","No aplica",$AI$106))</f>
      </c>
      <c r="FL106" t="s" s="190">
        <f>IF(FL33="","",IF(FL33="Tarifa 1","No aplica",$AI$106))</f>
      </c>
      <c r="FM106" t="s" s="190">
        <f>IF(FM33="","",IF(FM33="Tarifa 1","No aplica",$AI$106))</f>
      </c>
      <c r="FN106" t="s" s="190">
        <f>IF(FN33="","",IF(FN33="Tarifa 1","No aplica",$AI$106))</f>
      </c>
      <c r="FO106" t="s" s="190">
        <f>IF(FO33="","",IF(FO33="Tarifa 1","No aplica",$AI$106))</f>
      </c>
      <c r="FP106" t="s" s="190">
        <f>IF(FP33="","",IF(FP33="Tarifa 1","No aplica",$AI$106))</f>
      </c>
      <c r="FQ106" t="s" s="190">
        <f>IF(FQ33="","",IF(FQ33="Tarifa 1","No aplica",$AI$106))</f>
      </c>
      <c r="FR106" t="s" s="190">
        <f>IF(FR33="","",IF(FR33="Tarifa 1","No aplica",$AI$106))</f>
      </c>
      <c r="FS106" t="s" s="190">
        <f>IF(FS33="","",IF(FS33="Tarifa 1","No aplica",$AI$106))</f>
      </c>
      <c r="FT106" t="s" s="190">
        <f>IF(FT33="","",IF(FT33="Tarifa 1","No aplica",$AI$106))</f>
      </c>
      <c r="FU106" t="s" s="190">
        <f>IF(FU33="","",IF(FU33="Tarifa 1","No aplica",$AI$106))</f>
      </c>
      <c r="FV106" t="s" s="190">
        <f>IF(FV33="","",IF(FV33="Tarifa 1","No aplica",$AI$106))</f>
      </c>
      <c r="FW106" t="s" s="190">
        <f>IF(FW33="","",IF(FW33="Tarifa 1","No aplica",$AI$106))</f>
      </c>
      <c r="FX106" t="s" s="190">
        <f>IF(FX33="","",IF(FX33="Tarifa 1","No aplica",$AI$106))</f>
      </c>
      <c r="FY106" t="s" s="190">
        <f>IF(FY33="","",IF(FY33="Tarifa 1","No aplica",$AI$106))</f>
      </c>
      <c r="FZ106" t="s" s="190">
        <f>IF(FZ33="","",IF(FZ33="Tarifa 1","No aplica",$AI$106))</f>
      </c>
      <c r="GA106" t="s" s="190">
        <f>IF(GA33="","",IF(GA33="Tarifa 1","No aplica",$AI$106))</f>
      </c>
      <c r="GB106" t="s" s="190">
        <f>IF(GB33="","",IF(GB33="Tarifa 1","No aplica",$AI$106))</f>
      </c>
      <c r="GC106" t="s" s="190">
        <f>IF(GC33="","",IF(GC33="Tarifa 1","No aplica",$AI$106))</f>
      </c>
      <c r="GD106" t="s" s="190">
        <f>IF(GD33="","",IF(GD33="Tarifa 1","No aplica",$AI$106))</f>
      </c>
      <c r="GE106" t="s" s="190">
        <f>IF(GE33="","",IF(GE33="Tarifa 1","No aplica",$AI$106))</f>
      </c>
      <c r="GF106" t="s" s="190">
        <f>IF(GF33="","",IF(GF33="Tarifa 1","No aplica",$AI$106))</f>
      </c>
      <c r="GG106" t="s" s="190">
        <f>IF(GG33="","",IF(GG33="Tarifa 1","No aplica",$AI$106))</f>
      </c>
      <c r="GH106" t="s" s="190">
        <f>IF(GH33="","",IF(GH33="Tarifa 1","No aplica",$AI$106))</f>
      </c>
      <c r="GI106" t="s" s="190">
        <f>IF(GI33="","",IF(GI33="Tarifa 1","No aplica",$AI$106))</f>
      </c>
      <c r="GJ106" t="s" s="190">
        <f>IF(GJ33="","",IF(GJ33="Tarifa 1","No aplica",$AI$106))</f>
      </c>
      <c r="GK106" t="s" s="190">
        <f>IF(GK33="","",IF(GK33="Tarifa 1","No aplica",$AI$106))</f>
      </c>
      <c r="GL106" t="s" s="190">
        <f>IF(GL33="","",IF(GL33="Tarifa 1","No aplica",$AI$106))</f>
      </c>
      <c r="GM106" t="s" s="190">
        <f>IF(GM33="","",IF(GM33="Tarifa 1","No aplica",$AI$106))</f>
      </c>
      <c r="GN106" t="s" s="190">
        <f>IF(GN33="","",IF(GN33="Tarifa 1","No aplica",$AI$106))</f>
      </c>
      <c r="GO106" t="s" s="190">
        <f>IF(GO33="","",IF(GO33="Tarifa 1","No aplica",$AI$106))</f>
      </c>
      <c r="GP106" t="s" s="190">
        <f>IF(GP33="","",IF(GP33="Tarifa 1","No aplica",$AI$106))</f>
      </c>
      <c r="GQ106" t="s" s="190">
        <f>IF(GQ33="","",IF(GQ33="Tarifa 1","No aplica",$AI$106))</f>
      </c>
      <c r="GR106" t="s" s="190">
        <f>IF(GR33="","",IF(GR33="Tarifa 1","No aplica",$AI$106))</f>
      </c>
      <c r="GS106" t="s" s="190">
        <f>IF(GS33="","",IF(GS33="Tarifa 1","No aplica",$AI$106))</f>
      </c>
      <c r="GT106" t="s" s="190">
        <f>IF(GT33="","",IF(GT33="Tarifa 1","No aplica",$AI$106))</f>
      </c>
      <c r="GU106" t="s" s="190">
        <f>IF(GU33="","",IF(GU33="Tarifa 1","No aplica",$AI$106))</f>
      </c>
      <c r="GV106" t="s" s="190">
        <f>IF(GV33="","",IF(GV33="Tarifa 1","No aplica",$AI$106))</f>
      </c>
      <c r="GW106" t="s" s="190">
        <f>IF(GW33="","",IF(GW33="Tarifa 1","No aplica",$AI$106))</f>
      </c>
      <c r="GX106" t="s" s="190">
        <f>IF(GX33="","",IF(GX33="Tarifa 1","No aplica",$AI$106))</f>
      </c>
      <c r="GY106" t="s" s="190">
        <f>IF(GY33="","",IF(GY33="Tarifa 1","No aplica",$AI$106))</f>
      </c>
      <c r="GZ106" t="s" s="190">
        <f>IF(GZ33="","",IF(GZ33="Tarifa 1","No aplica",$AI$106))</f>
      </c>
      <c r="HA106" t="s" s="190">
        <f>IF(HA33="","",IF(HA33="Tarifa 1","No aplica",$AI$106))</f>
      </c>
      <c r="HB106" t="s" s="190">
        <f>IF(HB33="","",IF(HB33="Tarifa 1","No aplica",$AI$106))</f>
      </c>
      <c r="HC106" t="s" s="190">
        <f>IF(HC33="","",IF(HC33="Tarifa 1","No aplica",$AI$106))</f>
      </c>
      <c r="HD106" t="s" s="190">
        <f>IF(HD33="","",IF(HD33="Tarifa 1","No aplica",$AI$106))</f>
      </c>
      <c r="HE106" t="s" s="190">
        <f>IF(HE33="","",IF(HE33="Tarifa 1","No aplica",$AI$106))</f>
      </c>
      <c r="HF106" t="s" s="190">
        <f>IF(HF33="","",IF(HF33="Tarifa 1","No aplica",$AI$106))</f>
      </c>
      <c r="HG106" t="s" s="190">
        <f>IF(HG33="","",IF(HG33="Tarifa 1","No aplica",$AI$106))</f>
      </c>
      <c r="HH106" t="s" s="190">
        <f>IF(HH33="","",IF(HH33="Tarifa 1","No aplica",$AI$106))</f>
      </c>
      <c r="HI106" t="s" s="190">
        <f>IF(HI33="","",IF(HI33="Tarifa 1","No aplica",$AI$106))</f>
      </c>
      <c r="HJ106" t="s" s="190">
        <f>IF(HJ33="","",IF(HJ33="Tarifa 1","No aplica",$AI$106))</f>
      </c>
      <c r="HK106" t="s" s="190">
        <f>IF(HK33="","",IF(HK33="Tarifa 1","No aplica",$AI$106))</f>
      </c>
      <c r="HL106" t="s" s="190">
        <f>IF(HL33="","",IF(HL33="Tarifa 1","No aplica",$AI$106))</f>
      </c>
      <c r="HM106" t="s" s="190">
        <f>IF(HM33="","",IF(HM33="Tarifa 1","No aplica",$AI$106))</f>
      </c>
      <c r="HN106" t="s" s="190">
        <f>IF(HN33="","",IF(HN33="Tarifa 1","No aplica",$AI$106))</f>
      </c>
      <c r="HO106" t="s" s="190">
        <f>IF(HO33="","",IF(HO33="Tarifa 1","No aplica",$AI$106))</f>
      </c>
      <c r="HP106" t="s" s="190">
        <f>IF(HP33="","",IF(HP33="Tarifa 1","No aplica",$AI$106))</f>
      </c>
      <c r="HQ106" t="s" s="190">
        <f>IF(HQ33="","",IF(HQ33="Tarifa 1","No aplica",$AI$106))</f>
      </c>
      <c r="HR106" t="s" s="190">
        <f>IF(HR33="","",IF(HR33="Tarifa 1","No aplica",$AI$106))</f>
      </c>
      <c r="HS106" t="s" s="190">
        <f>IF(HS33="","",IF(HS33="Tarifa 1","No aplica",$AI$106))</f>
      </c>
      <c r="HT106" t="s" s="190">
        <f>IF(HT33="","",IF(HT33="Tarifa 1","No aplica",$AI$106))</f>
      </c>
      <c r="HU106" t="s" s="190">
        <f>IF(HU33="","",IF(HU33="Tarifa 1","No aplica",$AI$106))</f>
      </c>
      <c r="HV106" t="s" s="190">
        <f>IF(HV33="","",IF(HV33="Tarifa 1","No aplica",$AI$106))</f>
      </c>
      <c r="HW106" t="s" s="190">
        <f>IF(HW33="","",IF(HW33="Tarifa 1","No aplica",$AI$106))</f>
      </c>
      <c r="HX106" t="s" s="190">
        <f>IF(HX33="","",IF(HX33="Tarifa 1","No aplica",$AI$106))</f>
      </c>
      <c r="HY106" t="s" s="190">
        <f>IF(HY33="","",IF(HY33="Tarifa 1","No aplica",$AI$106))</f>
      </c>
      <c r="HZ106" t="s" s="190">
        <f>IF(HZ33="","",IF(HZ33="Tarifa 1","No aplica",$AI$106))</f>
      </c>
      <c r="IA106" t="s" s="190">
        <f>IF(IA33="","",IF(IA33="Tarifa 1","No aplica",$AI$106))</f>
      </c>
      <c r="IB106" t="s" s="190">
        <f>IF(IB33="","",IF(IB33="Tarifa 1","No aplica",$AI$106))</f>
      </c>
      <c r="IC106" t="s" s="190">
        <f>IF(IC33="","",IF(IC33="Tarifa 1","No aplica",$AI$106))</f>
      </c>
      <c r="ID106" t="s" s="190">
        <f>IF(ID33="","",IF(ID33="Tarifa 1","No aplica",$AI$106))</f>
      </c>
      <c r="IE106" t="s" s="190">
        <f>IF(IE33="","",IF(IE33="Tarifa 1","No aplica",$AI$106))</f>
      </c>
      <c r="IF106" t="s" s="190">
        <f>IF(IF33="","",IF(IF33="Tarifa 1","No aplica",$AI$106))</f>
      </c>
      <c r="IG106" t="s" s="190">
        <f>IF(IG33="","",IF(IG33="Tarifa 1","No aplica",$AI$106))</f>
      </c>
      <c r="IH106" t="s" s="190">
        <f>IF(IH33="","",IF(IH33="Tarifa 1","No aplica",$AI$106))</f>
      </c>
      <c r="II106" t="s" s="190">
        <f>IF(II33="","",IF(II33="Tarifa 1","No aplica",$AI$106))</f>
      </c>
      <c r="IJ106" t="s" s="190">
        <f>IF(IJ33="","",IF(IJ33="Tarifa 1","No aplica",$AI$106))</f>
      </c>
      <c r="IK106" t="s" s="190">
        <f>IF(IK33="","",IF(IK33="Tarifa 1","No aplica",$AI$106))</f>
      </c>
      <c r="IL106" t="s" s="190">
        <f>IF(IL33="","",IF(IL33="Tarifa 1","No aplica",$AI$106))</f>
      </c>
      <c r="IM106" t="s" s="190">
        <f>IF(IM33="","",IF(IM33="Tarifa 1","No aplica",$AI$106))</f>
      </c>
      <c r="IN106" t="s" s="190">
        <f>IF(IN33="","",IF(IN33="Tarifa 1","No aplica",$AI$106))</f>
      </c>
      <c r="IO106" t="s" s="190">
        <f>IF(IO33="","",IF(IO33="Tarifa 1","No aplica",$AI$106))</f>
      </c>
      <c r="IP106" t="s" s="190">
        <f>IF(IP33="","",IF(IP33="Tarifa 1","No aplica",$AI$106))</f>
      </c>
      <c r="IQ106" t="s" s="190">
        <f>IF(IQ33="","",IF(IQ33="Tarifa 1","No aplica",$AI$106))</f>
      </c>
      <c r="IR106" t="s" s="190">
        <f>IF(IR33="","",IF(IR33="Tarifa 1","No aplica",$AI$106))</f>
      </c>
      <c r="IS106" t="s" s="190">
        <f>IF(IS33="","",IF(IS33="Tarifa 1","No aplica",$AI$106))</f>
      </c>
      <c r="IT106" t="s" s="190">
        <f>IF(IT33="","",IF(IT33="Tarifa 1","No aplica",$AI$106))</f>
      </c>
      <c r="IU106" t="s" s="191">
        <f>IF(IU33="","",IF(IU33="Tarifa 1","No aplica",$AI$106))</f>
      </c>
    </row>
    <row r="107" s="141" customFormat="1" ht="15.2" customHeight="1">
      <c r="B107" t="s" s="153">
        <f>IF(INDEX(C107:AH107,1,'Tarifas Eléctricas'!$E$38)=0," ",INDEX(C107:AH107,1,'Tarifas Eléctricas'!$E$38))</f>
        <v>570</v>
      </c>
      <c r="C107" s="157"/>
      <c r="D107" s="157"/>
      <c r="E107" s="157"/>
      <c r="F107" s="157"/>
      <c r="G107" s="157"/>
      <c r="H107" s="157"/>
      <c r="I107" t="s" s="154">
        <v>545</v>
      </c>
      <c r="J107" s="157"/>
      <c r="K107" s="157"/>
      <c r="L107" s="157"/>
      <c r="M107" s="157"/>
      <c r="N107" s="157"/>
      <c r="O107" s="157"/>
      <c r="P107" t="s" s="154">
        <v>1767</v>
      </c>
      <c r="Q107" t="s" s="154">
        <v>1768</v>
      </c>
      <c r="R107" t="s" s="154">
        <v>1769</v>
      </c>
      <c r="S107" s="157"/>
      <c r="T107" s="157"/>
      <c r="U107" s="157"/>
      <c r="V107" t="s" s="154">
        <v>1770</v>
      </c>
      <c r="W107" t="s" s="154">
        <v>1345</v>
      </c>
      <c r="X107" s="157"/>
      <c r="Y107" s="157"/>
      <c r="Z107" s="157"/>
      <c r="AA107" s="157"/>
      <c r="AB107" s="157"/>
      <c r="AC107" s="157"/>
      <c r="AD107" s="157"/>
      <c r="AE107" s="157"/>
      <c r="AF107" t="s" s="154">
        <v>1771</v>
      </c>
      <c r="AG107" t="s" s="154">
        <v>1772</v>
      </c>
      <c r="AH107" s="157"/>
    </row>
    <row r="108" s="141" customFormat="1" ht="15.2" customHeight="1">
      <c r="B108" t="s" s="153">
        <f>IF(INDEX(C108:AH108,1,'Tarifas Eléctricas'!$E$38)=0," ",INDEX(C108:AH108,1,'Tarifas Eléctricas'!$E$38))</f>
        <v>570</v>
      </c>
      <c r="C108" s="157"/>
      <c r="D108" s="157"/>
      <c r="E108" s="157"/>
      <c r="F108" s="157"/>
      <c r="G108" s="157"/>
      <c r="H108" s="157"/>
      <c r="I108" t="s" s="154">
        <v>1773</v>
      </c>
      <c r="J108" s="157"/>
      <c r="K108" s="157"/>
      <c r="L108" s="157"/>
      <c r="M108" s="157"/>
      <c r="N108" s="157"/>
      <c r="O108" s="157"/>
      <c r="P108" t="s" s="154">
        <v>1774</v>
      </c>
      <c r="Q108" t="s" s="154">
        <v>1775</v>
      </c>
      <c r="R108" t="s" s="154">
        <v>1776</v>
      </c>
      <c r="S108" s="157"/>
      <c r="T108" s="157"/>
      <c r="U108" s="157"/>
      <c r="V108" t="s" s="154">
        <v>1777</v>
      </c>
      <c r="W108" t="s" s="154">
        <v>1778</v>
      </c>
      <c r="X108" s="157"/>
      <c r="Y108" s="157"/>
      <c r="Z108" s="157"/>
      <c r="AA108" s="157"/>
      <c r="AB108" s="157"/>
      <c r="AC108" s="157"/>
      <c r="AD108" s="157"/>
      <c r="AE108" s="157"/>
      <c r="AF108" t="s" s="154">
        <v>1779</v>
      </c>
      <c r="AG108" t="s" s="154">
        <v>1780</v>
      </c>
      <c r="AH108" s="157"/>
    </row>
    <row r="109" s="141" customFormat="1" ht="15.2" customHeight="1">
      <c r="B109" t="s" s="153">
        <f>IF(INDEX(C109:AH109,1,'Tarifas Eléctricas'!$E$38)=0," ",INDEX(C109:AH109,1,'Tarifas Eléctricas'!$E$38))</f>
        <v>570</v>
      </c>
      <c r="C109" s="157"/>
      <c r="D109" s="157"/>
      <c r="E109" s="157"/>
      <c r="F109" s="157"/>
      <c r="G109" s="157"/>
      <c r="H109" s="157"/>
      <c r="I109" t="s" s="154">
        <v>1781</v>
      </c>
      <c r="J109" s="157"/>
      <c r="K109" s="157"/>
      <c r="L109" s="157"/>
      <c r="M109" s="157"/>
      <c r="N109" s="157"/>
      <c r="O109" s="157"/>
      <c r="P109" t="s" s="154">
        <v>1782</v>
      </c>
      <c r="Q109" t="s" s="154">
        <v>1783</v>
      </c>
      <c r="R109" t="s" s="154">
        <v>1784</v>
      </c>
      <c r="S109" s="157"/>
      <c r="T109" s="157"/>
      <c r="U109" s="157"/>
      <c r="V109" t="s" s="154">
        <v>1785</v>
      </c>
      <c r="W109" t="s" s="154">
        <v>1786</v>
      </c>
      <c r="X109" s="157"/>
      <c r="Y109" s="157"/>
      <c r="Z109" s="157"/>
      <c r="AA109" s="157"/>
      <c r="AB109" s="157"/>
      <c r="AC109" s="157"/>
      <c r="AD109" s="157"/>
      <c r="AE109" s="157"/>
      <c r="AF109" t="s" s="154">
        <v>1787</v>
      </c>
      <c r="AG109" s="157"/>
      <c r="AH109" s="157"/>
    </row>
    <row r="110" s="141" customFormat="1" ht="15.2" customHeight="1">
      <c r="B110" t="s" s="153">
        <f>IF(INDEX(C110:AH110,1,'Tarifas Eléctricas'!$E$38)=0," ",INDEX(C110:AH110,1,'Tarifas Eléctricas'!$E$38))</f>
        <v>570</v>
      </c>
      <c r="C110" s="157"/>
      <c r="D110" s="157"/>
      <c r="E110" s="157"/>
      <c r="F110" s="157"/>
      <c r="G110" s="157"/>
      <c r="H110" s="157"/>
      <c r="I110" t="s" s="154">
        <v>1788</v>
      </c>
      <c r="J110" s="157"/>
      <c r="K110" s="157"/>
      <c r="L110" s="157"/>
      <c r="M110" s="157"/>
      <c r="N110" s="157"/>
      <c r="O110" s="157"/>
      <c r="P110" t="s" s="154">
        <v>606</v>
      </c>
      <c r="Q110" t="s" s="154">
        <v>1789</v>
      </c>
      <c r="R110" t="s" s="154">
        <v>1790</v>
      </c>
      <c r="S110" s="157"/>
      <c r="T110" s="157"/>
      <c r="U110" s="157"/>
      <c r="V110" t="s" s="154">
        <v>1791</v>
      </c>
      <c r="W110" t="s" s="154">
        <v>1792</v>
      </c>
      <c r="X110" s="157"/>
      <c r="Y110" s="157"/>
      <c r="Z110" s="157"/>
      <c r="AA110" s="157"/>
      <c r="AB110" s="157"/>
      <c r="AC110" s="157"/>
      <c r="AD110" s="157"/>
      <c r="AE110" s="157"/>
      <c r="AF110" t="s" s="154">
        <v>340</v>
      </c>
      <c r="AG110" s="157"/>
      <c r="AH110" s="157"/>
    </row>
    <row r="111" s="141" customFormat="1" ht="15.2" customHeight="1">
      <c r="B111" t="s" s="153">
        <f>IF(INDEX(C111:AH111,1,'Tarifas Eléctricas'!$E$38)=0," ",INDEX(C111:AH111,1,'Tarifas Eléctricas'!$E$38))</f>
        <v>570</v>
      </c>
      <c r="C111" s="157"/>
      <c r="D111" s="157"/>
      <c r="E111" s="157"/>
      <c r="F111" s="157"/>
      <c r="G111" s="157"/>
      <c r="H111" s="157"/>
      <c r="I111" t="s" s="154">
        <v>1541</v>
      </c>
      <c r="J111" s="157"/>
      <c r="K111" s="157"/>
      <c r="L111" s="157"/>
      <c r="M111" s="157"/>
      <c r="N111" s="157"/>
      <c r="O111" s="157"/>
      <c r="P111" t="s" s="154">
        <v>1793</v>
      </c>
      <c r="Q111" t="s" s="154">
        <v>1794</v>
      </c>
      <c r="R111" t="s" s="154">
        <v>1795</v>
      </c>
      <c r="S111" s="157"/>
      <c r="T111" s="157"/>
      <c r="U111" s="157"/>
      <c r="V111" t="s" s="154">
        <v>1796</v>
      </c>
      <c r="W111" t="s" s="154">
        <v>1797</v>
      </c>
      <c r="X111" s="157"/>
      <c r="Y111" s="157"/>
      <c r="Z111" s="157"/>
      <c r="AA111" s="157"/>
      <c r="AB111" s="157"/>
      <c r="AC111" s="157"/>
      <c r="AD111" s="157"/>
      <c r="AE111" s="157"/>
      <c r="AF111" t="s" s="154">
        <v>1798</v>
      </c>
      <c r="AG111" s="157"/>
      <c r="AH111" s="157"/>
    </row>
    <row r="112" s="141" customFormat="1" ht="15.2" customHeight="1">
      <c r="B112" t="s" s="153">
        <f>IF(INDEX(C112:AH112,1,'Tarifas Eléctricas'!$E$38)=0," ",INDEX(C112:AH112,1,'Tarifas Eléctricas'!$E$38))</f>
        <v>570</v>
      </c>
      <c r="C112" s="157"/>
      <c r="D112" s="157"/>
      <c r="E112" s="157"/>
      <c r="F112" s="157"/>
      <c r="G112" s="157"/>
      <c r="H112" s="157"/>
      <c r="I112" t="s" s="154">
        <v>1799</v>
      </c>
      <c r="J112" s="157"/>
      <c r="K112" s="157"/>
      <c r="L112" s="157"/>
      <c r="M112" s="157"/>
      <c r="N112" s="157"/>
      <c r="O112" s="157"/>
      <c r="P112" t="s" s="154">
        <v>1800</v>
      </c>
      <c r="Q112" t="s" s="154">
        <v>1801</v>
      </c>
      <c r="R112" t="s" s="154">
        <v>1802</v>
      </c>
      <c r="S112" s="157"/>
      <c r="T112" s="157"/>
      <c r="U112" s="157"/>
      <c r="V112" t="s" s="154">
        <v>1803</v>
      </c>
      <c r="W112" t="s" s="154">
        <v>1804</v>
      </c>
      <c r="X112" s="157"/>
      <c r="Y112" s="157"/>
      <c r="Z112" s="157"/>
      <c r="AA112" s="157"/>
      <c r="AB112" s="157"/>
      <c r="AC112" s="157"/>
      <c r="AD112" s="157"/>
      <c r="AE112" s="157"/>
      <c r="AF112" t="s" s="154">
        <v>1805</v>
      </c>
      <c r="AG112" s="157"/>
      <c r="AH112" s="157"/>
    </row>
    <row r="113" s="141" customFormat="1" ht="15.2" customHeight="1">
      <c r="B113" t="s" s="153">
        <f>IF(INDEX(C113:AH113,1,'Tarifas Eléctricas'!$E$38)=0," ",INDEX(C113:AH113,1,'Tarifas Eléctricas'!$E$38))</f>
        <v>570</v>
      </c>
      <c r="C113" s="157"/>
      <c r="D113" s="157"/>
      <c r="E113" s="157"/>
      <c r="F113" s="157"/>
      <c r="G113" s="157"/>
      <c r="H113" s="157"/>
      <c r="I113" t="s" s="154">
        <v>1806</v>
      </c>
      <c r="J113" s="157"/>
      <c r="K113" s="157"/>
      <c r="L113" s="157"/>
      <c r="M113" s="157"/>
      <c r="N113" s="157"/>
      <c r="O113" s="157"/>
      <c r="P113" t="s" s="154">
        <v>1807</v>
      </c>
      <c r="Q113" t="s" s="154">
        <v>1808</v>
      </c>
      <c r="R113" t="s" s="154">
        <v>1809</v>
      </c>
      <c r="S113" s="157"/>
      <c r="T113" s="157"/>
      <c r="U113" s="157"/>
      <c r="V113" t="s" s="154">
        <v>1810</v>
      </c>
      <c r="W113" t="s" s="154">
        <v>1432</v>
      </c>
      <c r="X113" s="157"/>
      <c r="Y113" s="157"/>
      <c r="Z113" s="157"/>
      <c r="AA113" s="157"/>
      <c r="AB113" s="157"/>
      <c r="AC113" s="157"/>
      <c r="AD113" s="157"/>
      <c r="AE113" s="157"/>
      <c r="AF113" t="s" s="154">
        <v>1811</v>
      </c>
      <c r="AG113" s="157"/>
      <c r="AH113" s="157"/>
    </row>
    <row r="114" s="141" customFormat="1" ht="15.2" customHeight="1">
      <c r="B114" t="s" s="153">
        <f>IF(INDEX(C114:AH114,1,'Tarifas Eléctricas'!$E$38)=0," ",INDEX(C114:AH114,1,'Tarifas Eléctricas'!$E$38))</f>
        <v>570</v>
      </c>
      <c r="C114" s="157"/>
      <c r="D114" s="157"/>
      <c r="E114" s="157"/>
      <c r="F114" s="157"/>
      <c r="G114" s="157"/>
      <c r="H114" s="157"/>
      <c r="I114" t="s" s="154">
        <v>160</v>
      </c>
      <c r="J114" s="157"/>
      <c r="K114" s="157"/>
      <c r="L114" s="157"/>
      <c r="M114" s="157"/>
      <c r="N114" s="157"/>
      <c r="O114" s="157"/>
      <c r="P114" t="s" s="154">
        <v>1812</v>
      </c>
      <c r="Q114" t="s" s="154">
        <v>1813</v>
      </c>
      <c r="R114" t="s" s="154">
        <v>1814</v>
      </c>
      <c r="S114" s="157"/>
      <c r="T114" s="157"/>
      <c r="U114" s="157"/>
      <c r="V114" t="s" s="154">
        <v>1815</v>
      </c>
      <c r="W114" t="s" s="154">
        <v>1816</v>
      </c>
      <c r="X114" s="157"/>
      <c r="Y114" s="157"/>
      <c r="Z114" s="157"/>
      <c r="AA114" s="157"/>
      <c r="AB114" s="157"/>
      <c r="AC114" s="157"/>
      <c r="AD114" s="157"/>
      <c r="AE114" s="157"/>
      <c r="AF114" t="s" s="154">
        <v>1817</v>
      </c>
      <c r="AG114" s="157"/>
      <c r="AH114" s="157"/>
    </row>
    <row r="115" s="141" customFormat="1" ht="15.2" customHeight="1">
      <c r="B115" t="s" s="153">
        <f>IF(INDEX(C115:AH115,1,'Tarifas Eléctricas'!$E$38)=0," ",INDEX(C115:AH115,1,'Tarifas Eléctricas'!$E$38))</f>
        <v>570</v>
      </c>
      <c r="C115" s="157"/>
      <c r="D115" s="157"/>
      <c r="E115" s="157"/>
      <c r="F115" s="157"/>
      <c r="G115" s="157"/>
      <c r="H115" s="157"/>
      <c r="I115" t="s" s="154">
        <v>1818</v>
      </c>
      <c r="J115" s="157"/>
      <c r="K115" s="157"/>
      <c r="L115" s="157"/>
      <c r="M115" s="157"/>
      <c r="N115" s="157"/>
      <c r="O115" s="157"/>
      <c r="P115" t="s" s="154">
        <v>1819</v>
      </c>
      <c r="Q115" t="s" s="154">
        <v>1820</v>
      </c>
      <c r="R115" t="s" s="154">
        <v>1821</v>
      </c>
      <c r="S115" s="157"/>
      <c r="T115" s="157"/>
      <c r="U115" s="157"/>
      <c r="V115" t="s" s="154">
        <v>1822</v>
      </c>
      <c r="W115" t="s" s="154">
        <v>1823</v>
      </c>
      <c r="X115" s="157"/>
      <c r="Y115" s="157"/>
      <c r="Z115" s="157"/>
      <c r="AA115" s="157"/>
      <c r="AB115" s="157"/>
      <c r="AC115" s="157"/>
      <c r="AD115" s="157"/>
      <c r="AE115" s="157"/>
      <c r="AF115" t="s" s="154">
        <v>1824</v>
      </c>
      <c r="AG115" s="157"/>
      <c r="AH115" s="157"/>
    </row>
    <row r="116" s="141" customFormat="1" ht="15.2" customHeight="1">
      <c r="B116" t="s" s="153">
        <f>IF(INDEX(C116:AH116,1,'Tarifas Eléctricas'!$E$38)=0," ",INDEX(C116:AH116,1,'Tarifas Eléctricas'!$E$38))</f>
        <v>570</v>
      </c>
      <c r="C116" s="157"/>
      <c r="D116" s="157"/>
      <c r="E116" s="157"/>
      <c r="F116" s="157"/>
      <c r="G116" s="157"/>
      <c r="H116" s="157"/>
      <c r="I116" t="s" s="154">
        <v>1825</v>
      </c>
      <c r="J116" s="157"/>
      <c r="K116" s="157"/>
      <c r="L116" s="157"/>
      <c r="M116" s="157"/>
      <c r="N116" s="157"/>
      <c r="O116" s="157"/>
      <c r="P116" t="s" s="154">
        <v>1826</v>
      </c>
      <c r="Q116" t="s" s="154">
        <v>1827</v>
      </c>
      <c r="R116" s="157"/>
      <c r="S116" s="157"/>
      <c r="T116" s="157"/>
      <c r="U116" s="157"/>
      <c r="V116" t="s" s="154">
        <v>1828</v>
      </c>
      <c r="W116" t="s" s="154">
        <v>1829</v>
      </c>
      <c r="X116" s="157"/>
      <c r="Y116" s="157"/>
      <c r="Z116" s="157"/>
      <c r="AA116" s="157"/>
      <c r="AB116" s="157"/>
      <c r="AC116" s="157"/>
      <c r="AD116" s="157"/>
      <c r="AE116" s="157"/>
      <c r="AF116" t="s" s="154">
        <v>1830</v>
      </c>
      <c r="AG116" s="157"/>
      <c r="AH116" s="157"/>
    </row>
    <row r="117" s="141" customFormat="1" ht="15.2" customHeight="1">
      <c r="B117" t="s" s="153">
        <f>IF(INDEX(C117:AH117,1,'Tarifas Eléctricas'!$E$38)=0," ",INDEX(C117:AH117,1,'Tarifas Eléctricas'!$E$38))</f>
        <v>570</v>
      </c>
      <c r="C117" s="157"/>
      <c r="D117" s="157"/>
      <c r="E117" s="157"/>
      <c r="F117" s="157"/>
      <c r="G117" s="157"/>
      <c r="H117" s="157"/>
      <c r="I117" t="s" s="154">
        <v>1831</v>
      </c>
      <c r="J117" s="157"/>
      <c r="K117" s="157"/>
      <c r="L117" s="157"/>
      <c r="M117" s="157"/>
      <c r="N117" s="157"/>
      <c r="O117" s="157"/>
      <c r="P117" t="s" s="154">
        <v>1820</v>
      </c>
      <c r="Q117" t="s" s="154">
        <v>1832</v>
      </c>
      <c r="R117" s="157"/>
      <c r="S117" s="157"/>
      <c r="T117" s="157"/>
      <c r="U117" s="157"/>
      <c r="V117" t="s" s="154">
        <v>1833</v>
      </c>
      <c r="W117" t="s" s="154">
        <v>1834</v>
      </c>
      <c r="X117" s="157"/>
      <c r="Y117" s="157"/>
      <c r="Z117" s="157"/>
      <c r="AA117" s="157"/>
      <c r="AB117" s="157"/>
      <c r="AC117" s="157"/>
      <c r="AD117" s="157"/>
      <c r="AE117" s="157"/>
      <c r="AF117" t="s" s="154">
        <v>1103</v>
      </c>
      <c r="AG117" s="157"/>
      <c r="AH117" s="157"/>
    </row>
    <row r="118" s="141" customFormat="1" ht="15.2" customHeight="1">
      <c r="B118" t="s" s="153">
        <f>IF(INDEX(C118:AH118,1,'Tarifas Eléctricas'!$E$38)=0," ",INDEX(C118:AH118,1,'Tarifas Eléctricas'!$E$38))</f>
        <v>570</v>
      </c>
      <c r="C118" s="157"/>
      <c r="D118" s="157"/>
      <c r="E118" s="157"/>
      <c r="F118" s="157"/>
      <c r="G118" s="157"/>
      <c r="H118" s="157"/>
      <c r="I118" t="s" s="154">
        <v>1835</v>
      </c>
      <c r="J118" s="157"/>
      <c r="K118" s="157"/>
      <c r="L118" s="157"/>
      <c r="M118" s="157"/>
      <c r="N118" s="157"/>
      <c r="O118" s="157"/>
      <c r="P118" t="s" s="154">
        <v>1001</v>
      </c>
      <c r="Q118" t="s" s="154">
        <v>1836</v>
      </c>
      <c r="R118" s="157"/>
      <c r="S118" s="157"/>
      <c r="T118" s="157"/>
      <c r="U118" s="157"/>
      <c r="V118" t="s" s="154">
        <v>1837</v>
      </c>
      <c r="W118" t="s" s="154">
        <v>1838</v>
      </c>
      <c r="X118" s="157"/>
      <c r="Y118" s="157"/>
      <c r="Z118" s="157"/>
      <c r="AA118" s="157"/>
      <c r="AB118" s="157"/>
      <c r="AC118" s="157"/>
      <c r="AD118" s="157"/>
      <c r="AE118" s="157"/>
      <c r="AF118" t="s" s="154">
        <v>1839</v>
      </c>
      <c r="AG118" s="157"/>
      <c r="AH118" s="157"/>
    </row>
    <row r="119" s="141" customFormat="1" ht="15.2" customHeight="1">
      <c r="B119" t="s" s="153">
        <f>IF(INDEX(C119:AH119,1,'Tarifas Eléctricas'!$E$38)=0," ",INDEX(C119:AH119,1,'Tarifas Eléctricas'!$E$38))</f>
        <v>570</v>
      </c>
      <c r="C119" s="157"/>
      <c r="D119" s="157"/>
      <c r="E119" s="157"/>
      <c r="F119" s="157"/>
      <c r="G119" s="157"/>
      <c r="H119" s="157"/>
      <c r="I119" t="s" s="154">
        <v>1840</v>
      </c>
      <c r="J119" s="157"/>
      <c r="K119" s="157"/>
      <c r="L119" s="157"/>
      <c r="M119" s="157"/>
      <c r="N119" s="157"/>
      <c r="O119" s="157"/>
      <c r="P119" t="s" s="154">
        <v>1841</v>
      </c>
      <c r="Q119" t="s" s="154">
        <v>884</v>
      </c>
      <c r="R119" s="157"/>
      <c r="S119" s="157"/>
      <c r="T119" s="157"/>
      <c r="U119" s="157"/>
      <c r="V119" t="s" s="154">
        <v>1842</v>
      </c>
      <c r="W119" t="s" s="154">
        <v>1843</v>
      </c>
      <c r="X119" s="157"/>
      <c r="Y119" s="157"/>
      <c r="Z119" s="157"/>
      <c r="AA119" s="157"/>
      <c r="AB119" s="157"/>
      <c r="AC119" s="157"/>
      <c r="AD119" s="157"/>
      <c r="AE119" s="157"/>
      <c r="AF119" t="s" s="154">
        <v>1844</v>
      </c>
      <c r="AG119" s="157"/>
      <c r="AH119" s="157"/>
    </row>
    <row r="120" s="141" customFormat="1" ht="15.2" customHeight="1">
      <c r="B120" t="s" s="153">
        <f>IF(INDEX(C120:AH120,1,'Tarifas Eléctricas'!$E$38)=0," ",INDEX(C120:AH120,1,'Tarifas Eléctricas'!$E$38))</f>
        <v>570</v>
      </c>
      <c r="C120" s="157"/>
      <c r="D120" s="157"/>
      <c r="E120" s="157"/>
      <c r="F120" s="157"/>
      <c r="G120" s="157"/>
      <c r="H120" s="157"/>
      <c r="I120" t="s" s="154">
        <v>1845</v>
      </c>
      <c r="J120" s="157"/>
      <c r="K120" s="157"/>
      <c r="L120" s="157"/>
      <c r="M120" s="157"/>
      <c r="N120" s="157"/>
      <c r="O120" s="157"/>
      <c r="P120" t="s" s="154">
        <v>1846</v>
      </c>
      <c r="Q120" t="s" s="154">
        <v>1847</v>
      </c>
      <c r="R120" s="157"/>
      <c r="S120" s="157"/>
      <c r="T120" s="157"/>
      <c r="U120" s="157"/>
      <c r="V120" t="s" s="154">
        <v>1848</v>
      </c>
      <c r="W120" t="s" s="154">
        <v>1849</v>
      </c>
      <c r="X120" s="157"/>
      <c r="Y120" s="157"/>
      <c r="Z120" s="157"/>
      <c r="AA120" s="157"/>
      <c r="AB120" s="157"/>
      <c r="AC120" s="157"/>
      <c r="AD120" s="157"/>
      <c r="AE120" s="157"/>
      <c r="AF120" t="s" s="154">
        <v>1850</v>
      </c>
      <c r="AG120" s="157"/>
      <c r="AH120" s="157"/>
    </row>
    <row r="121" s="141" customFormat="1" ht="15.2" customHeight="1">
      <c r="B121" t="s" s="153">
        <f>IF(INDEX(C121:AH121,1,'Tarifas Eléctricas'!$E$38)=0," ",INDEX(C121:AH121,1,'Tarifas Eléctricas'!$E$38))</f>
        <v>570</v>
      </c>
      <c r="C121" s="157"/>
      <c r="D121" s="157"/>
      <c r="E121" s="157"/>
      <c r="F121" s="157"/>
      <c r="G121" s="157"/>
      <c r="H121" s="157"/>
      <c r="I121" s="157"/>
      <c r="J121" s="157"/>
      <c r="K121" s="157"/>
      <c r="L121" s="157"/>
      <c r="M121" s="157"/>
      <c r="N121" s="157"/>
      <c r="O121" s="157"/>
      <c r="P121" t="s" s="154">
        <v>1851</v>
      </c>
      <c r="Q121" t="s" s="154">
        <v>1852</v>
      </c>
      <c r="R121" s="157"/>
      <c r="S121" s="157"/>
      <c r="T121" s="157"/>
      <c r="U121" s="157"/>
      <c r="V121" t="s" s="154">
        <v>1853</v>
      </c>
      <c r="W121" t="s" s="154">
        <v>1854</v>
      </c>
      <c r="X121" s="157"/>
      <c r="Y121" s="157"/>
      <c r="Z121" s="157"/>
      <c r="AA121" s="157"/>
      <c r="AB121" s="157"/>
      <c r="AC121" s="157"/>
      <c r="AD121" s="157"/>
      <c r="AE121" s="157"/>
      <c r="AF121" t="s" s="154">
        <v>1855</v>
      </c>
      <c r="AG121" s="157"/>
      <c r="AH121" s="157"/>
    </row>
    <row r="122" s="141" customFormat="1" ht="15.2" customHeight="1">
      <c r="B122" t="s" s="153">
        <f>IF(INDEX(C122:AH122,1,'Tarifas Eléctricas'!$E$38)=0," ",INDEX(C122:AH122,1,'Tarifas Eléctricas'!$E$38))</f>
        <v>570</v>
      </c>
      <c r="C122" s="157"/>
      <c r="D122" s="157"/>
      <c r="E122" s="157"/>
      <c r="F122" s="157"/>
      <c r="G122" s="157"/>
      <c r="H122" s="157"/>
      <c r="I122" s="157"/>
      <c r="J122" s="157"/>
      <c r="K122" s="157"/>
      <c r="L122" s="157"/>
      <c r="M122" s="157"/>
      <c r="N122" s="157"/>
      <c r="O122" s="157"/>
      <c r="P122" t="s" s="154">
        <v>1856</v>
      </c>
      <c r="Q122" t="s" s="154">
        <v>1857</v>
      </c>
      <c r="R122" s="157"/>
      <c r="S122" s="157"/>
      <c r="T122" s="157"/>
      <c r="U122" s="157"/>
      <c r="V122" t="s" s="154">
        <v>1858</v>
      </c>
      <c r="W122" t="s" s="154">
        <v>1859</v>
      </c>
      <c r="X122" s="157"/>
      <c r="Y122" s="157"/>
      <c r="Z122" s="157"/>
      <c r="AA122" s="157"/>
      <c r="AB122" s="157"/>
      <c r="AC122" s="157"/>
      <c r="AD122" s="157"/>
      <c r="AE122" s="157"/>
      <c r="AF122" t="s" s="154">
        <v>1860</v>
      </c>
      <c r="AG122" s="157"/>
      <c r="AH122" s="157"/>
    </row>
    <row r="123" s="141" customFormat="1" ht="15.2" customHeight="1">
      <c r="B123" t="s" s="153">
        <f>IF(INDEX(C123:AH123,1,'Tarifas Eléctricas'!$E$38)=0," ",INDEX(C123:AH123,1,'Tarifas Eléctricas'!$E$38))</f>
        <v>570</v>
      </c>
      <c r="C123" s="157"/>
      <c r="D123" s="157"/>
      <c r="E123" s="157"/>
      <c r="F123" s="157"/>
      <c r="G123" s="157"/>
      <c r="H123" s="157"/>
      <c r="I123" s="157"/>
      <c r="J123" s="157"/>
      <c r="K123" s="157"/>
      <c r="L123" s="157"/>
      <c r="M123" s="157"/>
      <c r="N123" s="157"/>
      <c r="O123" s="157"/>
      <c r="P123" t="s" s="154">
        <v>1861</v>
      </c>
      <c r="Q123" t="s" s="154">
        <v>1862</v>
      </c>
      <c r="R123" s="157"/>
      <c r="S123" s="157"/>
      <c r="T123" s="157"/>
      <c r="U123" s="157"/>
      <c r="V123" t="s" s="154">
        <v>1863</v>
      </c>
      <c r="W123" t="s" s="154">
        <v>1864</v>
      </c>
      <c r="X123" s="157"/>
      <c r="Y123" s="157"/>
      <c r="Z123" s="157"/>
      <c r="AA123" s="157"/>
      <c r="AB123" s="157"/>
      <c r="AC123" s="157"/>
      <c r="AD123" s="157"/>
      <c r="AE123" s="157"/>
      <c r="AF123" t="s" s="154">
        <v>1865</v>
      </c>
      <c r="AG123" s="157"/>
      <c r="AH123" s="157"/>
    </row>
    <row r="124" s="141" customFormat="1" ht="15.2" customHeight="1">
      <c r="B124" t="s" s="153">
        <f>IF(INDEX(C124:AH124,1,'Tarifas Eléctricas'!$E$38)=0," ",INDEX(C124:AH124,1,'Tarifas Eléctricas'!$E$38))</f>
        <v>570</v>
      </c>
      <c r="C124" s="157"/>
      <c r="D124" s="157"/>
      <c r="E124" s="157"/>
      <c r="F124" s="157"/>
      <c r="G124" s="157"/>
      <c r="H124" s="157"/>
      <c r="I124" s="157"/>
      <c r="J124" s="157"/>
      <c r="K124" s="157"/>
      <c r="L124" s="157"/>
      <c r="M124" s="157"/>
      <c r="N124" s="157"/>
      <c r="O124" s="157"/>
      <c r="P124" t="s" s="154">
        <v>1866</v>
      </c>
      <c r="Q124" t="s" s="154">
        <v>1867</v>
      </c>
      <c r="R124" s="157"/>
      <c r="S124" s="157"/>
      <c r="T124" s="157"/>
      <c r="U124" s="157"/>
      <c r="V124" t="s" s="154">
        <v>1868</v>
      </c>
      <c r="W124" t="s" s="154">
        <v>1869</v>
      </c>
      <c r="X124" s="157"/>
      <c r="Y124" s="157"/>
      <c r="Z124" s="157"/>
      <c r="AA124" s="157"/>
      <c r="AB124" s="157"/>
      <c r="AC124" s="157"/>
      <c r="AD124" s="157"/>
      <c r="AE124" s="157"/>
      <c r="AF124" t="s" s="154">
        <v>1870</v>
      </c>
      <c r="AG124" s="157"/>
      <c r="AH124" s="157"/>
    </row>
    <row r="125" s="141" customFormat="1" ht="15.2" customHeight="1">
      <c r="B125" t="s" s="153">
        <f>IF(INDEX(C125:AH125,1,'Tarifas Eléctricas'!$E$38)=0," ",INDEX(C125:AH125,1,'Tarifas Eléctricas'!$E$38))</f>
        <v>570</v>
      </c>
      <c r="C125" s="157"/>
      <c r="D125" s="157"/>
      <c r="E125" s="157"/>
      <c r="F125" s="157"/>
      <c r="G125" s="157"/>
      <c r="H125" s="157"/>
      <c r="I125" s="157"/>
      <c r="J125" s="157"/>
      <c r="K125" s="157"/>
      <c r="L125" s="157"/>
      <c r="M125" s="157"/>
      <c r="N125" s="157"/>
      <c r="O125" s="157"/>
      <c r="P125" t="s" s="154">
        <v>1871</v>
      </c>
      <c r="Q125" t="s" s="154">
        <v>1872</v>
      </c>
      <c r="R125" s="157"/>
      <c r="S125" s="157"/>
      <c r="T125" s="157"/>
      <c r="U125" s="157"/>
      <c r="V125" t="s" s="154">
        <v>1873</v>
      </c>
      <c r="W125" t="s" s="154">
        <v>1874</v>
      </c>
      <c r="X125" s="157"/>
      <c r="Y125" s="157"/>
      <c r="Z125" s="157"/>
      <c r="AA125" s="157"/>
      <c r="AB125" s="157"/>
      <c r="AC125" s="157"/>
      <c r="AD125" s="157"/>
      <c r="AE125" s="157"/>
      <c r="AF125" t="s" s="154">
        <v>989</v>
      </c>
      <c r="AG125" s="157"/>
      <c r="AH125" s="157"/>
    </row>
    <row r="126" s="141" customFormat="1" ht="15.2" customHeight="1">
      <c r="B126" t="s" s="153">
        <f>IF(INDEX(C126:AH126,1,'Tarifas Eléctricas'!$E$38)=0," ",INDEX(C126:AH126,1,'Tarifas Eléctricas'!$E$38))</f>
        <v>570</v>
      </c>
      <c r="C126" s="157"/>
      <c r="D126" s="157"/>
      <c r="E126" s="157"/>
      <c r="F126" s="157"/>
      <c r="G126" s="157"/>
      <c r="H126" s="157"/>
      <c r="I126" s="157"/>
      <c r="J126" s="157"/>
      <c r="K126" s="157"/>
      <c r="L126" s="157"/>
      <c r="M126" s="157"/>
      <c r="N126" s="157"/>
      <c r="O126" s="157"/>
      <c r="P126" t="s" s="154">
        <v>1875</v>
      </c>
      <c r="Q126" t="s" s="154">
        <v>1876</v>
      </c>
      <c r="R126" s="157"/>
      <c r="S126" s="157"/>
      <c r="T126" s="157"/>
      <c r="U126" s="157"/>
      <c r="V126" t="s" s="154">
        <v>1877</v>
      </c>
      <c r="W126" t="s" s="154">
        <v>1878</v>
      </c>
      <c r="X126" s="157"/>
      <c r="Y126" s="157"/>
      <c r="Z126" s="157"/>
      <c r="AA126" s="157"/>
      <c r="AB126" s="157"/>
      <c r="AC126" s="157"/>
      <c r="AD126" s="157"/>
      <c r="AE126" s="157"/>
      <c r="AF126" t="s" s="154">
        <v>1879</v>
      </c>
      <c r="AG126" s="157"/>
      <c r="AH126" s="157"/>
    </row>
    <row r="127" s="141" customFormat="1" ht="15.2" customHeight="1">
      <c r="B127" t="s" s="153">
        <f>IF(INDEX(C127:AH127,1,'Tarifas Eléctricas'!$E$38)=0," ",INDEX(C127:AH127,1,'Tarifas Eléctricas'!$E$38))</f>
        <v>570</v>
      </c>
      <c r="C127" s="157"/>
      <c r="D127" s="157"/>
      <c r="E127" s="157"/>
      <c r="F127" s="157"/>
      <c r="G127" s="157"/>
      <c r="H127" s="157"/>
      <c r="I127" s="157"/>
      <c r="J127" s="157"/>
      <c r="K127" s="157"/>
      <c r="L127" s="157"/>
      <c r="M127" s="157"/>
      <c r="N127" s="157"/>
      <c r="O127" s="157"/>
      <c r="P127" t="s" s="154">
        <v>1880</v>
      </c>
      <c r="Q127" t="s" s="154">
        <v>1881</v>
      </c>
      <c r="R127" s="157"/>
      <c r="S127" s="157"/>
      <c r="T127" s="157"/>
      <c r="U127" s="157"/>
      <c r="V127" t="s" s="154">
        <v>1882</v>
      </c>
      <c r="W127" t="s" s="154">
        <v>1883</v>
      </c>
      <c r="X127" s="157"/>
      <c r="Y127" s="157"/>
      <c r="Z127" s="157"/>
      <c r="AA127" s="157"/>
      <c r="AB127" s="157"/>
      <c r="AC127" s="157"/>
      <c r="AD127" s="157"/>
      <c r="AE127" s="157"/>
      <c r="AF127" t="s" s="154">
        <v>1884</v>
      </c>
      <c r="AG127" s="157"/>
      <c r="AH127" s="157"/>
    </row>
    <row r="128" s="141" customFormat="1" ht="15.2" customHeight="1">
      <c r="B128" t="s" s="153">
        <f>IF(INDEX(C128:AH128,1,'Tarifas Eléctricas'!$E$38)=0," ",INDEX(C128:AH128,1,'Tarifas Eléctricas'!$E$38))</f>
        <v>570</v>
      </c>
      <c r="C128" s="157"/>
      <c r="D128" s="157"/>
      <c r="E128" s="157"/>
      <c r="F128" s="157"/>
      <c r="G128" s="157"/>
      <c r="H128" s="157"/>
      <c r="I128" s="157"/>
      <c r="J128" s="157"/>
      <c r="K128" s="157"/>
      <c r="L128" s="157"/>
      <c r="M128" s="157"/>
      <c r="N128" s="157"/>
      <c r="O128" s="157"/>
      <c r="P128" s="157"/>
      <c r="Q128" s="157"/>
      <c r="R128" s="157"/>
      <c r="S128" s="157"/>
      <c r="T128" s="157"/>
      <c r="U128" s="157"/>
      <c r="V128" t="s" s="154">
        <v>1885</v>
      </c>
      <c r="W128" t="s" s="154">
        <v>1886</v>
      </c>
      <c r="X128" s="157"/>
      <c r="Y128" s="157"/>
      <c r="Z128" s="157"/>
      <c r="AA128" s="157"/>
      <c r="AB128" s="157"/>
      <c r="AC128" s="157"/>
      <c r="AD128" s="157"/>
      <c r="AE128" s="157"/>
      <c r="AF128" t="s" s="154">
        <v>1887</v>
      </c>
      <c r="AG128" s="157"/>
      <c r="AH128" s="157"/>
    </row>
    <row r="129" s="141" customFormat="1" ht="15.2" customHeight="1">
      <c r="B129" t="s" s="153">
        <f>IF(INDEX(C129:AH129,1,'Tarifas Eléctricas'!$E$38)=0," ",INDEX(C129:AH129,1,'Tarifas Eléctricas'!$E$38))</f>
        <v>570</v>
      </c>
      <c r="C129" s="157"/>
      <c r="D129" s="157"/>
      <c r="E129" s="157"/>
      <c r="F129" s="157"/>
      <c r="G129" s="157"/>
      <c r="H129" s="157"/>
      <c r="I129" s="157"/>
      <c r="J129" s="157"/>
      <c r="K129" s="157"/>
      <c r="L129" s="157"/>
      <c r="M129" s="157"/>
      <c r="N129" s="157"/>
      <c r="O129" s="157"/>
      <c r="P129" s="157"/>
      <c r="Q129" s="157"/>
      <c r="R129" s="157"/>
      <c r="S129" s="157"/>
      <c r="T129" s="157"/>
      <c r="U129" s="157"/>
      <c r="V129" t="s" s="154">
        <v>1888</v>
      </c>
      <c r="W129" t="s" s="154">
        <v>1889</v>
      </c>
      <c r="X129" s="157"/>
      <c r="Y129" s="157"/>
      <c r="Z129" s="157"/>
      <c r="AA129" s="157"/>
      <c r="AB129" s="157"/>
      <c r="AC129" s="157"/>
      <c r="AD129" s="157"/>
      <c r="AE129" s="157"/>
      <c r="AF129" t="s" s="154">
        <v>1890</v>
      </c>
      <c r="AG129" s="157"/>
      <c r="AH129" s="157"/>
    </row>
    <row r="130" s="141" customFormat="1" ht="15.2" customHeight="1">
      <c r="B130" t="s" s="153">
        <f>IF(INDEX(C130:AH130,1,'Tarifas Eléctricas'!$E$38)=0," ",INDEX(C130:AH130,1,'Tarifas Eléctricas'!$E$38))</f>
        <v>570</v>
      </c>
      <c r="C130" s="157"/>
      <c r="D130" s="157"/>
      <c r="E130" s="157"/>
      <c r="F130" s="157"/>
      <c r="G130" s="157"/>
      <c r="H130" s="157"/>
      <c r="I130" s="157"/>
      <c r="J130" s="157"/>
      <c r="K130" s="157"/>
      <c r="L130" s="157"/>
      <c r="M130" s="157"/>
      <c r="N130" s="157"/>
      <c r="O130" s="157"/>
      <c r="P130" s="157"/>
      <c r="Q130" s="157"/>
      <c r="R130" s="157"/>
      <c r="S130" s="157"/>
      <c r="T130" s="157"/>
      <c r="U130" s="157"/>
      <c r="V130" t="s" s="154">
        <v>1891</v>
      </c>
      <c r="W130" t="s" s="154">
        <v>1892</v>
      </c>
      <c r="X130" s="157"/>
      <c r="Y130" s="157"/>
      <c r="Z130" s="157"/>
      <c r="AA130" s="157"/>
      <c r="AB130" s="157"/>
      <c r="AC130" s="157"/>
      <c r="AD130" s="157"/>
      <c r="AE130" s="157"/>
      <c r="AF130" t="s" s="154">
        <v>1893</v>
      </c>
      <c r="AG130" s="157"/>
      <c r="AH130" s="157"/>
    </row>
    <row r="131" s="141" customFormat="1" ht="15.2" customHeight="1">
      <c r="B131" t="s" s="153">
        <f>IF(INDEX(C131:AH131,1,'Tarifas Eléctricas'!$E$38)=0," ",INDEX(C131:AH131,1,'Tarifas Eléctricas'!$E$38))</f>
        <v>570</v>
      </c>
      <c r="C131" s="157"/>
      <c r="D131" s="157"/>
      <c r="E131" s="157"/>
      <c r="F131" s="157"/>
      <c r="G131" s="157"/>
      <c r="H131" s="157"/>
      <c r="I131" s="157"/>
      <c r="J131" s="157"/>
      <c r="K131" s="157"/>
      <c r="L131" s="157"/>
      <c r="M131" s="157"/>
      <c r="N131" s="157"/>
      <c r="O131" s="157"/>
      <c r="P131" s="157"/>
      <c r="Q131" s="157"/>
      <c r="R131" s="157"/>
      <c r="S131" s="157"/>
      <c r="T131" s="157"/>
      <c r="U131" s="157"/>
      <c r="V131" t="s" s="154">
        <v>1894</v>
      </c>
      <c r="W131" t="s" s="154">
        <v>1895</v>
      </c>
      <c r="X131" s="157"/>
      <c r="Y131" s="157"/>
      <c r="Z131" s="157"/>
      <c r="AA131" s="157"/>
      <c r="AB131" s="157"/>
      <c r="AC131" s="157"/>
      <c r="AD131" s="157"/>
      <c r="AE131" s="157"/>
      <c r="AF131" t="s" s="154">
        <v>1896</v>
      </c>
      <c r="AG131" s="157"/>
      <c r="AH131" s="157"/>
    </row>
    <row r="132" s="141" customFormat="1" ht="15.2" customHeight="1">
      <c r="B132" t="s" s="153">
        <f>IF(INDEX(C132:AH132,1,'Tarifas Eléctricas'!$E$38)=0," ",INDEX(C132:AH132,1,'Tarifas Eléctricas'!$E$38))</f>
        <v>570</v>
      </c>
      <c r="C132" s="157"/>
      <c r="D132" s="157"/>
      <c r="E132" s="157"/>
      <c r="F132" s="157"/>
      <c r="G132" s="157"/>
      <c r="H132" s="157"/>
      <c r="I132" s="157"/>
      <c r="J132" s="157"/>
      <c r="K132" s="157"/>
      <c r="L132" s="157"/>
      <c r="M132" s="157"/>
      <c r="N132" s="157"/>
      <c r="O132" s="157"/>
      <c r="P132" s="157"/>
      <c r="Q132" s="157"/>
      <c r="R132" s="157"/>
      <c r="S132" s="157"/>
      <c r="T132" s="157"/>
      <c r="U132" s="157"/>
      <c r="V132" t="s" s="154">
        <v>1897</v>
      </c>
      <c r="W132" t="s" s="154">
        <v>1898</v>
      </c>
      <c r="X132" s="157"/>
      <c r="Y132" s="157"/>
      <c r="Z132" s="157"/>
      <c r="AA132" s="157"/>
      <c r="AB132" s="157"/>
      <c r="AC132" s="157"/>
      <c r="AD132" s="157"/>
      <c r="AE132" s="157"/>
      <c r="AF132" t="s" s="154">
        <v>1899</v>
      </c>
      <c r="AG132" s="157"/>
      <c r="AH132" s="157"/>
    </row>
    <row r="133" s="141" customFormat="1" ht="15.2" customHeight="1">
      <c r="B133" t="s" s="153">
        <f>IF(INDEX(C133:AH133,1,'Tarifas Eléctricas'!$E$38)=0," ",INDEX(C133:AH133,1,'Tarifas Eléctricas'!$E$38))</f>
        <v>570</v>
      </c>
      <c r="C133" s="157"/>
      <c r="D133" s="157"/>
      <c r="E133" s="157"/>
      <c r="F133" s="157"/>
      <c r="G133" s="157"/>
      <c r="H133" s="157"/>
      <c r="I133" s="157"/>
      <c r="J133" s="157"/>
      <c r="K133" s="157"/>
      <c r="L133" s="157"/>
      <c r="M133" s="157"/>
      <c r="N133" s="157"/>
      <c r="O133" s="157"/>
      <c r="P133" s="157"/>
      <c r="Q133" s="157"/>
      <c r="R133" s="157"/>
      <c r="S133" s="157"/>
      <c r="T133" s="157"/>
      <c r="U133" s="157"/>
      <c r="V133" t="s" s="154">
        <v>1900</v>
      </c>
      <c r="W133" t="s" s="154">
        <v>1901</v>
      </c>
      <c r="X133" s="157"/>
      <c r="Y133" s="157"/>
      <c r="Z133" s="157"/>
      <c r="AA133" s="157"/>
      <c r="AB133" s="157"/>
      <c r="AC133" s="157"/>
      <c r="AD133" s="157"/>
      <c r="AE133" s="157"/>
      <c r="AF133" t="s" s="154">
        <v>1902</v>
      </c>
      <c r="AG133" s="157"/>
      <c r="AH133" s="157"/>
    </row>
    <row r="134" s="141" customFormat="1" ht="15.2" customHeight="1">
      <c r="B134" t="s" s="153">
        <f>IF(INDEX(C134:AH134,1,'Tarifas Eléctricas'!$E$38)=0," ",INDEX(C134:AH134,1,'Tarifas Eléctricas'!$E$38))</f>
        <v>570</v>
      </c>
      <c r="C134" s="157"/>
      <c r="D134" s="157"/>
      <c r="E134" s="157"/>
      <c r="F134" s="157"/>
      <c r="G134" s="157"/>
      <c r="H134" s="157"/>
      <c r="I134" s="157"/>
      <c r="J134" s="157"/>
      <c r="K134" s="157"/>
      <c r="L134" s="157"/>
      <c r="M134" s="157"/>
      <c r="N134" s="157"/>
      <c r="O134" s="157"/>
      <c r="P134" s="157"/>
      <c r="Q134" s="157"/>
      <c r="R134" s="157"/>
      <c r="S134" s="157"/>
      <c r="T134" s="157"/>
      <c r="U134" s="157"/>
      <c r="V134" t="s" s="154">
        <v>1903</v>
      </c>
      <c r="W134" t="s" s="154">
        <v>1904</v>
      </c>
      <c r="X134" s="157"/>
      <c r="Y134" s="157"/>
      <c r="Z134" s="157"/>
      <c r="AA134" s="157"/>
      <c r="AB134" s="157"/>
      <c r="AC134" s="157"/>
      <c r="AD134" s="157"/>
      <c r="AE134" s="157"/>
      <c r="AF134" t="s" s="154">
        <v>1905</v>
      </c>
      <c r="AG134" s="157"/>
      <c r="AH134" s="157"/>
    </row>
    <row r="135" s="141" customFormat="1" ht="15.2" customHeight="1">
      <c r="B135" t="s" s="153">
        <f>IF(INDEX(C135:AH135,1,'Tarifas Eléctricas'!$E$38)=0," ",INDEX(C135:AH135,1,'Tarifas Eléctricas'!$E$38))</f>
        <v>570</v>
      </c>
      <c r="C135" s="157"/>
      <c r="D135" s="157"/>
      <c r="E135" s="157"/>
      <c r="F135" s="157"/>
      <c r="G135" s="157"/>
      <c r="H135" s="157"/>
      <c r="I135" s="157"/>
      <c r="J135" s="157"/>
      <c r="K135" s="157"/>
      <c r="L135" s="157"/>
      <c r="M135" s="157"/>
      <c r="N135" s="157"/>
      <c r="O135" s="157"/>
      <c r="P135" s="157"/>
      <c r="Q135" s="157"/>
      <c r="R135" s="157"/>
      <c r="S135" s="157"/>
      <c r="T135" s="157"/>
      <c r="U135" s="157"/>
      <c r="V135" t="s" s="154">
        <v>1906</v>
      </c>
      <c r="W135" t="s" s="154">
        <v>1907</v>
      </c>
      <c r="X135" s="157"/>
      <c r="Y135" s="157"/>
      <c r="Z135" s="157"/>
      <c r="AA135" s="157"/>
      <c r="AB135" s="157"/>
      <c r="AC135" s="157"/>
      <c r="AD135" s="157"/>
      <c r="AE135" s="157"/>
      <c r="AF135" t="s" s="154">
        <v>1908</v>
      </c>
      <c r="AG135" s="157"/>
      <c r="AH135" s="157"/>
    </row>
    <row r="136" s="141" customFormat="1" ht="15.2" customHeight="1">
      <c r="B136" t="s" s="153">
        <f>IF(INDEX(C136:AH136,1,'Tarifas Eléctricas'!$E$38)=0," ",INDEX(C136:AH136,1,'Tarifas Eléctricas'!$E$38))</f>
        <v>570</v>
      </c>
      <c r="C136" s="157"/>
      <c r="D136" s="157"/>
      <c r="E136" s="157"/>
      <c r="F136" s="157"/>
      <c r="G136" s="157"/>
      <c r="H136" s="157"/>
      <c r="I136" s="157"/>
      <c r="J136" s="157"/>
      <c r="K136" s="157"/>
      <c r="L136" s="157"/>
      <c r="M136" s="157"/>
      <c r="N136" s="157"/>
      <c r="O136" s="157"/>
      <c r="P136" s="157"/>
      <c r="Q136" s="157"/>
      <c r="R136" s="157"/>
      <c r="S136" s="157"/>
      <c r="T136" s="157"/>
      <c r="U136" s="157"/>
      <c r="V136" t="s" s="154">
        <v>1909</v>
      </c>
      <c r="W136" t="s" s="154">
        <v>1910</v>
      </c>
      <c r="X136" s="157"/>
      <c r="Y136" s="157"/>
      <c r="Z136" s="157"/>
      <c r="AA136" s="157"/>
      <c r="AB136" s="157"/>
      <c r="AC136" s="157"/>
      <c r="AD136" s="157"/>
      <c r="AE136" s="157"/>
      <c r="AF136" t="s" s="154">
        <v>1911</v>
      </c>
      <c r="AG136" s="157"/>
      <c r="AH136" s="157"/>
    </row>
    <row r="137" s="141" customFormat="1" ht="15.2" customHeight="1">
      <c r="B137" t="s" s="153">
        <f>IF(INDEX(C137:AH137,1,'Tarifas Eléctricas'!$E$38)=0," ",INDEX(C137:AH137,1,'Tarifas Eléctricas'!$E$38))</f>
        <v>570</v>
      </c>
      <c r="C137" s="157"/>
      <c r="D137" s="157"/>
      <c r="E137" s="157"/>
      <c r="F137" s="157"/>
      <c r="G137" s="157"/>
      <c r="H137" s="157"/>
      <c r="I137" s="157"/>
      <c r="J137" s="157"/>
      <c r="K137" s="157"/>
      <c r="L137" s="157"/>
      <c r="M137" s="157"/>
      <c r="N137" s="157"/>
      <c r="O137" s="157"/>
      <c r="P137" s="157"/>
      <c r="Q137" s="157"/>
      <c r="R137" s="157"/>
      <c r="S137" s="157"/>
      <c r="T137" s="157"/>
      <c r="U137" s="157"/>
      <c r="V137" t="s" s="154">
        <v>1912</v>
      </c>
      <c r="W137" t="s" s="154">
        <v>1913</v>
      </c>
      <c r="X137" s="157"/>
      <c r="Y137" s="157"/>
      <c r="Z137" s="157"/>
      <c r="AA137" s="157"/>
      <c r="AB137" s="157"/>
      <c r="AC137" s="157"/>
      <c r="AD137" s="157"/>
      <c r="AE137" s="157"/>
      <c r="AF137" t="s" s="154">
        <v>1914</v>
      </c>
      <c r="AG137" s="157"/>
      <c r="AH137" s="157"/>
    </row>
    <row r="138" s="141" customFormat="1" ht="15.2" customHeight="1">
      <c r="B138" t="s" s="153">
        <f>IF(INDEX(C138:AH138,1,'Tarifas Eléctricas'!$E$38)=0," ",INDEX(C138:AH138,1,'Tarifas Eléctricas'!$E$38))</f>
        <v>570</v>
      </c>
      <c r="C138" s="157"/>
      <c r="D138" s="157"/>
      <c r="E138" s="157"/>
      <c r="F138" s="157"/>
      <c r="G138" s="157"/>
      <c r="H138" s="157"/>
      <c r="I138" s="157"/>
      <c r="J138" s="157"/>
      <c r="K138" s="157"/>
      <c r="L138" s="157"/>
      <c r="M138" s="157"/>
      <c r="N138" s="157"/>
      <c r="O138" s="157"/>
      <c r="P138" s="157"/>
      <c r="Q138" s="157"/>
      <c r="R138" s="157"/>
      <c r="S138" s="157"/>
      <c r="T138" s="157"/>
      <c r="U138" s="157"/>
      <c r="V138" t="s" s="154">
        <v>1915</v>
      </c>
      <c r="W138" t="s" s="154">
        <v>1916</v>
      </c>
      <c r="X138" s="157"/>
      <c r="Y138" s="157"/>
      <c r="Z138" s="157"/>
      <c r="AA138" s="157"/>
      <c r="AB138" s="157"/>
      <c r="AC138" s="157"/>
      <c r="AD138" s="157"/>
      <c r="AE138" s="157"/>
      <c r="AF138" t="s" s="154">
        <v>1917</v>
      </c>
      <c r="AG138" s="157"/>
      <c r="AH138" s="157"/>
    </row>
    <row r="139" s="141" customFormat="1" ht="15.2" customHeight="1">
      <c r="B139" t="s" s="153">
        <f>IF(INDEX(C139:AH139,1,'Tarifas Eléctricas'!$E$38)=0," ",INDEX(C139:AH139,1,'Tarifas Eléctricas'!$E$38))</f>
        <v>570</v>
      </c>
      <c r="C139" s="157"/>
      <c r="D139" s="157"/>
      <c r="E139" s="157"/>
      <c r="F139" s="157"/>
      <c r="G139" s="157"/>
      <c r="H139" s="157"/>
      <c r="I139" s="157"/>
      <c r="J139" s="157"/>
      <c r="K139" s="157"/>
      <c r="L139" s="157"/>
      <c r="M139" s="157"/>
      <c r="N139" s="157"/>
      <c r="O139" s="157"/>
      <c r="P139" s="157"/>
      <c r="Q139" s="157"/>
      <c r="R139" s="157"/>
      <c r="S139" s="157"/>
      <c r="T139" s="157"/>
      <c r="U139" s="157"/>
      <c r="V139" t="s" s="154">
        <v>1918</v>
      </c>
      <c r="W139" t="s" s="154">
        <v>1919</v>
      </c>
      <c r="X139" s="157"/>
      <c r="Y139" s="157"/>
      <c r="Z139" s="157"/>
      <c r="AA139" s="157"/>
      <c r="AB139" s="157"/>
      <c r="AC139" s="157"/>
      <c r="AD139" s="157"/>
      <c r="AE139" s="157"/>
      <c r="AF139" t="s" s="154">
        <v>1520</v>
      </c>
      <c r="AG139" s="157"/>
      <c r="AH139" s="157"/>
    </row>
    <row r="140" s="141" customFormat="1" ht="15.2" customHeight="1">
      <c r="B140" t="s" s="153">
        <f>IF(INDEX(C140:AH140,1,'Tarifas Eléctricas'!$E$38)=0," ",INDEX(C140:AH140,1,'Tarifas Eléctricas'!$E$38))</f>
        <v>570</v>
      </c>
      <c r="C140" s="157"/>
      <c r="D140" s="157"/>
      <c r="E140" s="157"/>
      <c r="F140" s="157"/>
      <c r="G140" s="157"/>
      <c r="H140" s="157"/>
      <c r="I140" s="157"/>
      <c r="J140" s="157"/>
      <c r="K140" s="157"/>
      <c r="L140" s="157"/>
      <c r="M140" s="157"/>
      <c r="N140" s="157"/>
      <c r="O140" s="157"/>
      <c r="P140" s="157"/>
      <c r="Q140" s="157"/>
      <c r="R140" s="157"/>
      <c r="S140" s="157"/>
      <c r="T140" s="157"/>
      <c r="U140" s="157"/>
      <c r="V140" t="s" s="154">
        <v>1920</v>
      </c>
      <c r="W140" t="s" s="154">
        <v>1921</v>
      </c>
      <c r="X140" s="157"/>
      <c r="Y140" s="157"/>
      <c r="Z140" s="157"/>
      <c r="AA140" s="157"/>
      <c r="AB140" s="157"/>
      <c r="AC140" s="157"/>
      <c r="AD140" s="157"/>
      <c r="AE140" s="157"/>
      <c r="AF140" t="s" s="154">
        <v>1922</v>
      </c>
      <c r="AG140" s="157"/>
      <c r="AH140" s="157"/>
    </row>
    <row r="141" s="141" customFormat="1" ht="15.2" customHeight="1">
      <c r="B141" t="s" s="153">
        <f>IF(INDEX(C141:AH141,1,'Tarifas Eléctricas'!$E$38)=0," ",INDEX(C141:AH141,1,'Tarifas Eléctricas'!$E$38))</f>
        <v>570</v>
      </c>
      <c r="C141" s="157"/>
      <c r="D141" s="157"/>
      <c r="E141" s="157"/>
      <c r="F141" s="157"/>
      <c r="G141" s="157"/>
      <c r="H141" s="157"/>
      <c r="I141" s="157"/>
      <c r="J141" s="157"/>
      <c r="K141" s="157"/>
      <c r="L141" s="157"/>
      <c r="M141" s="157"/>
      <c r="N141" s="157"/>
      <c r="O141" s="157"/>
      <c r="P141" s="157"/>
      <c r="Q141" s="157"/>
      <c r="R141" s="157"/>
      <c r="S141" s="157"/>
      <c r="T141" s="157"/>
      <c r="U141" s="157"/>
      <c r="V141" t="s" s="154">
        <v>1923</v>
      </c>
      <c r="W141" t="s" s="154">
        <v>1924</v>
      </c>
      <c r="X141" s="157"/>
      <c r="Y141" s="157"/>
      <c r="Z141" s="157"/>
      <c r="AA141" s="157"/>
      <c r="AB141" s="157"/>
      <c r="AC141" s="157"/>
      <c r="AD141" s="157"/>
      <c r="AE141" s="157"/>
      <c r="AF141" t="s" s="154">
        <v>1925</v>
      </c>
      <c r="AG141" s="157"/>
      <c r="AH141" s="157"/>
    </row>
    <row r="142" s="141" customFormat="1" ht="15.2" customHeight="1">
      <c r="B142" t="s" s="153">
        <f>IF(INDEX(C142:AH142,1,'Tarifas Eléctricas'!$E$38)=0," ",INDEX(C142:AH142,1,'Tarifas Eléctricas'!$E$38))</f>
        <v>570</v>
      </c>
      <c r="C142" s="157"/>
      <c r="D142" s="157"/>
      <c r="E142" s="157"/>
      <c r="F142" s="157"/>
      <c r="G142" s="157"/>
      <c r="H142" s="157"/>
      <c r="I142" s="157"/>
      <c r="J142" s="157"/>
      <c r="K142" s="157"/>
      <c r="L142" s="157"/>
      <c r="M142" s="157"/>
      <c r="N142" s="157"/>
      <c r="O142" s="157"/>
      <c r="P142" s="157"/>
      <c r="Q142" s="157"/>
      <c r="R142" s="157"/>
      <c r="S142" s="157"/>
      <c r="T142" s="157"/>
      <c r="U142" s="157"/>
      <c r="V142" t="s" s="154">
        <v>1926</v>
      </c>
      <c r="W142" t="s" s="154">
        <v>1927</v>
      </c>
      <c r="X142" s="157"/>
      <c r="Y142" s="157"/>
      <c r="Z142" s="157"/>
      <c r="AA142" s="157"/>
      <c r="AB142" s="157"/>
      <c r="AC142" s="157"/>
      <c r="AD142" s="157"/>
      <c r="AE142" s="157"/>
      <c r="AF142" t="s" s="154">
        <v>1928</v>
      </c>
      <c r="AG142" s="157"/>
      <c r="AH142" s="157"/>
    </row>
    <row r="143" s="141" customFormat="1" ht="15.2" customHeight="1">
      <c r="B143" t="s" s="153">
        <f>IF(INDEX(C143:AH143,1,'Tarifas Eléctricas'!$E$38)=0," ",INDEX(C143:AH143,1,'Tarifas Eléctricas'!$E$38))</f>
        <v>570</v>
      </c>
      <c r="C143" s="157"/>
      <c r="D143" s="157"/>
      <c r="E143" s="157"/>
      <c r="F143" s="157"/>
      <c r="G143" s="157"/>
      <c r="H143" s="157"/>
      <c r="I143" s="157"/>
      <c r="J143" s="157"/>
      <c r="K143" s="157"/>
      <c r="L143" s="157"/>
      <c r="M143" s="157"/>
      <c r="N143" s="157"/>
      <c r="O143" s="157"/>
      <c r="P143" s="157"/>
      <c r="Q143" s="157"/>
      <c r="R143" s="157"/>
      <c r="S143" s="157"/>
      <c r="T143" s="157"/>
      <c r="U143" s="157"/>
      <c r="V143" t="s" s="154">
        <v>1929</v>
      </c>
      <c r="W143" t="s" s="154">
        <v>1930</v>
      </c>
      <c r="X143" s="157"/>
      <c r="Y143" s="157"/>
      <c r="Z143" s="157"/>
      <c r="AA143" s="157"/>
      <c r="AB143" s="157"/>
      <c r="AC143" s="157"/>
      <c r="AD143" s="157"/>
      <c r="AE143" s="157"/>
      <c r="AF143" t="s" s="154">
        <v>1931</v>
      </c>
      <c r="AG143" s="157"/>
      <c r="AH143" s="157"/>
    </row>
    <row r="144" s="141" customFormat="1" ht="15.2" customHeight="1">
      <c r="B144" t="s" s="153">
        <f>IF(INDEX(C144:AH144,1,'Tarifas Eléctricas'!$E$38)=0," ",INDEX(C144:AH144,1,'Tarifas Eléctricas'!$E$38))</f>
        <v>570</v>
      </c>
      <c r="C144" s="157"/>
      <c r="D144" s="157"/>
      <c r="E144" s="157"/>
      <c r="F144" s="157"/>
      <c r="G144" s="157"/>
      <c r="H144" s="157"/>
      <c r="I144" s="157"/>
      <c r="J144" s="157"/>
      <c r="K144" s="157"/>
      <c r="L144" s="157"/>
      <c r="M144" s="157"/>
      <c r="N144" s="157"/>
      <c r="O144" s="157"/>
      <c r="P144" s="157"/>
      <c r="Q144" s="157"/>
      <c r="R144" s="157"/>
      <c r="S144" s="157"/>
      <c r="T144" s="157"/>
      <c r="U144" s="157"/>
      <c r="V144" t="s" s="154">
        <v>1932</v>
      </c>
      <c r="W144" t="s" s="154">
        <v>1933</v>
      </c>
      <c r="X144" s="157"/>
      <c r="Y144" s="157"/>
      <c r="Z144" s="157"/>
      <c r="AA144" s="157"/>
      <c r="AB144" s="157"/>
      <c r="AC144" s="157"/>
      <c r="AD144" s="157"/>
      <c r="AE144" s="157"/>
      <c r="AF144" t="s" s="154">
        <v>1934</v>
      </c>
      <c r="AG144" s="157"/>
      <c r="AH144" s="157"/>
    </row>
    <row r="145" s="141" customFormat="1" ht="15.2" customHeight="1">
      <c r="B145" t="s" s="153">
        <f>IF(INDEX(C145:AH145,1,'Tarifas Eléctricas'!$E$38)=0," ",INDEX(C145:AH145,1,'Tarifas Eléctricas'!$E$38))</f>
        <v>570</v>
      </c>
      <c r="C145" s="157"/>
      <c r="D145" s="157"/>
      <c r="E145" s="157"/>
      <c r="F145" s="157"/>
      <c r="G145" s="157"/>
      <c r="H145" s="157"/>
      <c r="I145" s="157"/>
      <c r="J145" s="157"/>
      <c r="K145" s="157"/>
      <c r="L145" s="157"/>
      <c r="M145" s="157"/>
      <c r="N145" s="157"/>
      <c r="O145" s="157"/>
      <c r="P145" s="157"/>
      <c r="Q145" s="157"/>
      <c r="R145" s="157"/>
      <c r="S145" s="157"/>
      <c r="T145" s="157"/>
      <c r="U145" s="157"/>
      <c r="V145" t="s" s="154">
        <v>1935</v>
      </c>
      <c r="W145" t="s" s="154">
        <v>1936</v>
      </c>
      <c r="X145" s="157"/>
      <c r="Y145" s="157"/>
      <c r="Z145" s="157"/>
      <c r="AA145" s="157"/>
      <c r="AB145" s="157"/>
      <c r="AC145" s="157"/>
      <c r="AD145" s="157"/>
      <c r="AE145" s="157"/>
      <c r="AF145" t="s" s="154">
        <v>1937</v>
      </c>
      <c r="AG145" s="157"/>
      <c r="AH145" s="157"/>
    </row>
    <row r="146" s="141" customFormat="1" ht="15.2" customHeight="1">
      <c r="B146" t="s" s="153">
        <f>IF(INDEX(C146:AH146,1,'Tarifas Eléctricas'!$E$38)=0," ",INDEX(C146:AH146,1,'Tarifas Eléctricas'!$E$38))</f>
        <v>570</v>
      </c>
      <c r="C146" s="157"/>
      <c r="D146" s="157"/>
      <c r="E146" s="157"/>
      <c r="F146" s="157"/>
      <c r="G146" s="157"/>
      <c r="H146" s="157"/>
      <c r="I146" s="157"/>
      <c r="J146" s="157"/>
      <c r="K146" s="157"/>
      <c r="L146" s="157"/>
      <c r="M146" s="157"/>
      <c r="N146" s="157"/>
      <c r="O146" s="157"/>
      <c r="P146" s="157"/>
      <c r="Q146" s="157"/>
      <c r="R146" s="157"/>
      <c r="S146" s="157"/>
      <c r="T146" s="157"/>
      <c r="U146" s="157"/>
      <c r="V146" t="s" s="154">
        <v>1938</v>
      </c>
      <c r="W146" t="s" s="154">
        <v>1939</v>
      </c>
      <c r="X146" s="157"/>
      <c r="Y146" s="157"/>
      <c r="Z146" s="157"/>
      <c r="AA146" s="157"/>
      <c r="AB146" s="157"/>
      <c r="AC146" s="157"/>
      <c r="AD146" s="157"/>
      <c r="AE146" s="157"/>
      <c r="AF146" t="s" s="154">
        <v>1940</v>
      </c>
      <c r="AG146" s="157"/>
      <c r="AH146" s="157"/>
    </row>
    <row r="147" s="141" customFormat="1" ht="15.2" customHeight="1">
      <c r="B147" t="s" s="153">
        <f>IF(INDEX(C147:AH147,1,'Tarifas Eléctricas'!$E$38)=0," ",INDEX(C147:AH147,1,'Tarifas Eléctricas'!$E$38))</f>
        <v>570</v>
      </c>
      <c r="C147" s="157"/>
      <c r="D147" s="157"/>
      <c r="E147" s="157"/>
      <c r="F147" s="157"/>
      <c r="G147" s="157"/>
      <c r="H147" s="157"/>
      <c r="I147" s="157"/>
      <c r="J147" s="157"/>
      <c r="K147" s="157"/>
      <c r="L147" s="157"/>
      <c r="M147" s="157"/>
      <c r="N147" s="157"/>
      <c r="O147" s="157"/>
      <c r="P147" s="157"/>
      <c r="Q147" s="157"/>
      <c r="R147" s="157"/>
      <c r="S147" s="157"/>
      <c r="T147" s="157"/>
      <c r="U147" s="157"/>
      <c r="V147" t="s" s="154">
        <v>1941</v>
      </c>
      <c r="W147" t="s" s="154">
        <v>1942</v>
      </c>
      <c r="X147" s="157"/>
      <c r="Y147" s="157"/>
      <c r="Z147" s="157"/>
      <c r="AA147" s="157"/>
      <c r="AB147" s="157"/>
      <c r="AC147" s="157"/>
      <c r="AD147" s="157"/>
      <c r="AE147" s="157"/>
      <c r="AF147" t="s" s="154">
        <v>1943</v>
      </c>
      <c r="AG147" s="157"/>
      <c r="AH147" s="157"/>
    </row>
    <row r="148" s="141" customFormat="1" ht="15.2" customHeight="1">
      <c r="B148" t="s" s="153">
        <f>IF(INDEX(C148:AH148,1,'Tarifas Eléctricas'!$E$38)=0," ",INDEX(C148:AH148,1,'Tarifas Eléctricas'!$E$38))</f>
        <v>570</v>
      </c>
      <c r="C148" s="157"/>
      <c r="D148" s="157"/>
      <c r="E148" s="157"/>
      <c r="F148" s="157"/>
      <c r="G148" s="157"/>
      <c r="H148" s="157"/>
      <c r="I148" s="157"/>
      <c r="J148" s="157"/>
      <c r="K148" s="157"/>
      <c r="L148" s="157"/>
      <c r="M148" s="157"/>
      <c r="N148" s="157"/>
      <c r="O148" s="157"/>
      <c r="P148" s="157"/>
      <c r="Q148" s="157"/>
      <c r="R148" s="157"/>
      <c r="S148" s="157"/>
      <c r="T148" s="157"/>
      <c r="U148" s="157"/>
      <c r="V148" t="s" s="154">
        <v>1944</v>
      </c>
      <c r="W148" t="s" s="154">
        <v>1945</v>
      </c>
      <c r="X148" s="157"/>
      <c r="Y148" s="157"/>
      <c r="Z148" s="157"/>
      <c r="AA148" s="157"/>
      <c r="AB148" s="157"/>
      <c r="AC148" s="157"/>
      <c r="AD148" s="157"/>
      <c r="AE148" s="157"/>
      <c r="AF148" t="s" s="154">
        <v>1946</v>
      </c>
      <c r="AG148" s="157"/>
      <c r="AH148" s="157"/>
    </row>
    <row r="149" s="141" customFormat="1" ht="15.2" customHeight="1">
      <c r="B149" t="s" s="153">
        <f>IF(INDEX(C149:AH149,1,'Tarifas Eléctricas'!$E$38)=0," ",INDEX(C149:AH149,1,'Tarifas Eléctricas'!$E$38))</f>
        <v>570</v>
      </c>
      <c r="C149" s="157"/>
      <c r="D149" s="157"/>
      <c r="E149" s="157"/>
      <c r="F149" s="157"/>
      <c r="G149" s="157"/>
      <c r="H149" s="157"/>
      <c r="I149" s="157"/>
      <c r="J149" s="157"/>
      <c r="K149" s="157"/>
      <c r="L149" s="157"/>
      <c r="M149" s="157"/>
      <c r="N149" s="157"/>
      <c r="O149" s="157"/>
      <c r="P149" s="157"/>
      <c r="Q149" s="157"/>
      <c r="R149" s="157"/>
      <c r="S149" s="157"/>
      <c r="T149" s="157"/>
      <c r="U149" s="157"/>
      <c r="V149" t="s" s="154">
        <v>1947</v>
      </c>
      <c r="W149" t="s" s="154">
        <v>1948</v>
      </c>
      <c r="X149" s="157"/>
      <c r="Y149" s="157"/>
      <c r="Z149" s="157"/>
      <c r="AA149" s="157"/>
      <c r="AB149" s="157"/>
      <c r="AC149" s="157"/>
      <c r="AD149" s="157"/>
      <c r="AE149" s="157"/>
      <c r="AF149" t="s" s="154">
        <v>1949</v>
      </c>
      <c r="AG149" s="157"/>
      <c r="AH149" s="157"/>
    </row>
    <row r="150" s="141" customFormat="1" ht="15.2" customHeight="1">
      <c r="B150" t="s" s="153">
        <f>IF(INDEX(C150:AH150,1,'Tarifas Eléctricas'!$E$38)=0," ",INDEX(C150:AH150,1,'Tarifas Eléctricas'!$E$38))</f>
        <v>570</v>
      </c>
      <c r="C150" s="157"/>
      <c r="D150" s="157"/>
      <c r="E150" s="157"/>
      <c r="F150" s="157"/>
      <c r="G150" s="157"/>
      <c r="H150" s="157"/>
      <c r="I150" s="157"/>
      <c r="J150" s="157"/>
      <c r="K150" s="157"/>
      <c r="L150" s="157"/>
      <c r="M150" s="157"/>
      <c r="N150" s="157"/>
      <c r="O150" s="157"/>
      <c r="P150" s="157"/>
      <c r="Q150" s="157"/>
      <c r="R150" s="157"/>
      <c r="S150" s="157"/>
      <c r="T150" s="157"/>
      <c r="U150" s="157"/>
      <c r="V150" t="s" s="154">
        <v>1950</v>
      </c>
      <c r="W150" t="s" s="154">
        <v>1951</v>
      </c>
      <c r="X150" s="157"/>
      <c r="Y150" s="157"/>
      <c r="Z150" s="157"/>
      <c r="AA150" s="157"/>
      <c r="AB150" s="157"/>
      <c r="AC150" s="157"/>
      <c r="AD150" s="157"/>
      <c r="AE150" s="157"/>
      <c r="AF150" t="s" s="154">
        <v>1952</v>
      </c>
      <c r="AG150" s="157"/>
      <c r="AH150" s="157"/>
    </row>
    <row r="151" s="141" customFormat="1" ht="15.2" customHeight="1">
      <c r="B151" t="s" s="153">
        <f>IF(INDEX(C151:AH151,1,'Tarifas Eléctricas'!$E$38)=0," ",INDEX(C151:AH151,1,'Tarifas Eléctricas'!$E$38))</f>
        <v>570</v>
      </c>
      <c r="C151" s="157"/>
      <c r="D151" s="157"/>
      <c r="E151" s="157"/>
      <c r="F151" s="157"/>
      <c r="G151" s="157"/>
      <c r="H151" s="157"/>
      <c r="I151" s="157"/>
      <c r="J151" s="157"/>
      <c r="K151" s="157"/>
      <c r="L151" s="157"/>
      <c r="M151" s="157"/>
      <c r="N151" s="157"/>
      <c r="O151" s="157"/>
      <c r="P151" s="157"/>
      <c r="Q151" s="157"/>
      <c r="R151" s="157"/>
      <c r="S151" s="157"/>
      <c r="T151" s="157"/>
      <c r="U151" s="157"/>
      <c r="V151" t="s" s="154">
        <v>1953</v>
      </c>
      <c r="W151" t="s" s="154">
        <v>1954</v>
      </c>
      <c r="X151" s="157"/>
      <c r="Y151" s="157"/>
      <c r="Z151" s="157"/>
      <c r="AA151" s="157"/>
      <c r="AB151" s="157"/>
      <c r="AC151" s="157"/>
      <c r="AD151" s="157"/>
      <c r="AE151" s="157"/>
      <c r="AF151" t="s" s="154">
        <v>1955</v>
      </c>
      <c r="AG151" s="157"/>
      <c r="AH151" s="157"/>
    </row>
    <row r="152" s="141" customFormat="1" ht="15.2" customHeight="1">
      <c r="B152" t="s" s="153">
        <f>IF(INDEX(C152:AH152,1,'Tarifas Eléctricas'!$E$38)=0," ",INDEX(C152:AH152,1,'Tarifas Eléctricas'!$E$38))</f>
        <v>570</v>
      </c>
      <c r="C152" s="157"/>
      <c r="D152" s="157"/>
      <c r="E152" s="157"/>
      <c r="F152" s="157"/>
      <c r="G152" s="157"/>
      <c r="H152" s="157"/>
      <c r="I152" s="157"/>
      <c r="J152" s="157"/>
      <c r="K152" s="157"/>
      <c r="L152" s="157"/>
      <c r="M152" s="157"/>
      <c r="N152" s="157"/>
      <c r="O152" s="157"/>
      <c r="P152" s="157"/>
      <c r="Q152" s="157"/>
      <c r="R152" s="157"/>
      <c r="S152" s="157"/>
      <c r="T152" s="157"/>
      <c r="U152" s="157"/>
      <c r="V152" t="s" s="154">
        <v>1956</v>
      </c>
      <c r="W152" t="s" s="154">
        <v>1957</v>
      </c>
      <c r="X152" s="157"/>
      <c r="Y152" s="157"/>
      <c r="Z152" s="157"/>
      <c r="AA152" s="157"/>
      <c r="AB152" s="157"/>
      <c r="AC152" s="157"/>
      <c r="AD152" s="157"/>
      <c r="AE152" s="157"/>
      <c r="AF152" t="s" s="154">
        <v>1958</v>
      </c>
      <c r="AG152" s="157"/>
      <c r="AH152" s="157"/>
    </row>
    <row r="153" s="141" customFormat="1" ht="15.2" customHeight="1">
      <c r="B153" t="s" s="153">
        <f>IF(INDEX(C153:AH153,1,'Tarifas Eléctricas'!$E$38)=0," ",INDEX(C153:AH153,1,'Tarifas Eléctricas'!$E$38))</f>
        <v>570</v>
      </c>
      <c r="C153" s="157"/>
      <c r="D153" s="157"/>
      <c r="E153" s="157"/>
      <c r="F153" s="157"/>
      <c r="G153" s="157"/>
      <c r="H153" s="157"/>
      <c r="I153" s="157"/>
      <c r="J153" s="157"/>
      <c r="K153" s="157"/>
      <c r="L153" s="157"/>
      <c r="M153" s="157"/>
      <c r="N153" s="157"/>
      <c r="O153" s="157"/>
      <c r="P153" s="157"/>
      <c r="Q153" s="157"/>
      <c r="R153" s="157"/>
      <c r="S153" s="157"/>
      <c r="T153" s="157"/>
      <c r="U153" s="157"/>
      <c r="V153" t="s" s="154">
        <v>1959</v>
      </c>
      <c r="W153" t="s" s="154">
        <v>1960</v>
      </c>
      <c r="X153" s="157"/>
      <c r="Y153" s="157"/>
      <c r="Z153" s="157"/>
      <c r="AA153" s="157"/>
      <c r="AB153" s="157"/>
      <c r="AC153" s="157"/>
      <c r="AD153" s="157"/>
      <c r="AE153" s="157"/>
      <c r="AF153" t="s" s="154">
        <v>1961</v>
      </c>
      <c r="AG153" s="157"/>
      <c r="AH153" s="157"/>
    </row>
    <row r="154" s="141" customFormat="1" ht="15.2" customHeight="1">
      <c r="B154" t="s" s="153">
        <f>IF(INDEX(C154:AH154,1,'Tarifas Eléctricas'!$E$38)=0," ",INDEX(C154:AH154,1,'Tarifas Eléctricas'!$E$38))</f>
        <v>570</v>
      </c>
      <c r="C154" s="157"/>
      <c r="D154" s="157"/>
      <c r="E154" s="157"/>
      <c r="F154" s="157"/>
      <c r="G154" s="157"/>
      <c r="H154" s="157"/>
      <c r="I154" s="157"/>
      <c r="J154" s="157"/>
      <c r="K154" s="157"/>
      <c r="L154" s="157"/>
      <c r="M154" s="157"/>
      <c r="N154" s="157"/>
      <c r="O154" s="157"/>
      <c r="P154" s="157"/>
      <c r="Q154" s="157"/>
      <c r="R154" s="157"/>
      <c r="S154" s="157"/>
      <c r="T154" s="157"/>
      <c r="U154" s="157"/>
      <c r="V154" t="s" s="154">
        <v>1962</v>
      </c>
      <c r="W154" t="s" s="154">
        <v>1963</v>
      </c>
      <c r="X154" s="157"/>
      <c r="Y154" s="157"/>
      <c r="Z154" s="157"/>
      <c r="AA154" s="157"/>
      <c r="AB154" s="157"/>
      <c r="AC154" s="157"/>
      <c r="AD154" s="157"/>
      <c r="AE154" s="157"/>
      <c r="AF154" t="s" s="154">
        <v>1964</v>
      </c>
      <c r="AG154" s="157"/>
      <c r="AH154" s="157"/>
    </row>
    <row r="155" s="141" customFormat="1" ht="15.2" customHeight="1">
      <c r="B155" t="s" s="153">
        <f>IF(INDEX(C155:AH155,1,'Tarifas Eléctricas'!$E$38)=0," ",INDEX(C155:AH155,1,'Tarifas Eléctricas'!$E$38))</f>
        <v>570</v>
      </c>
      <c r="C155" s="157"/>
      <c r="D155" s="157"/>
      <c r="E155" s="157"/>
      <c r="F155" s="157"/>
      <c r="G155" s="157"/>
      <c r="H155" s="157"/>
      <c r="I155" s="157"/>
      <c r="J155" s="157"/>
      <c r="K155" s="157"/>
      <c r="L155" s="157"/>
      <c r="M155" s="157"/>
      <c r="N155" s="157"/>
      <c r="O155" s="157"/>
      <c r="P155" s="157"/>
      <c r="Q155" s="157"/>
      <c r="R155" s="157"/>
      <c r="S155" s="157"/>
      <c r="T155" s="157"/>
      <c r="U155" s="157"/>
      <c r="V155" t="s" s="154">
        <v>1965</v>
      </c>
      <c r="W155" t="s" s="154">
        <v>1966</v>
      </c>
      <c r="X155" s="157"/>
      <c r="Y155" s="157"/>
      <c r="Z155" s="157"/>
      <c r="AA155" s="157"/>
      <c r="AB155" s="157"/>
      <c r="AC155" s="157"/>
      <c r="AD155" s="157"/>
      <c r="AE155" s="157"/>
      <c r="AF155" t="s" s="154">
        <v>1967</v>
      </c>
      <c r="AG155" s="157"/>
      <c r="AH155" s="157"/>
    </row>
    <row r="156" s="141" customFormat="1" ht="15.2" customHeight="1">
      <c r="B156" t="s" s="153">
        <f>IF(INDEX(C156:AH156,1,'Tarifas Eléctricas'!$E$38)=0," ",INDEX(C156:AH156,1,'Tarifas Eléctricas'!$E$38))</f>
        <v>570</v>
      </c>
      <c r="C156" s="157"/>
      <c r="D156" s="157"/>
      <c r="E156" s="157"/>
      <c r="F156" s="157"/>
      <c r="G156" s="157"/>
      <c r="H156" s="157"/>
      <c r="I156" s="157"/>
      <c r="J156" s="157"/>
      <c r="K156" s="157"/>
      <c r="L156" s="157"/>
      <c r="M156" s="157"/>
      <c r="N156" s="157"/>
      <c r="O156" s="157"/>
      <c r="P156" s="157"/>
      <c r="Q156" s="157"/>
      <c r="R156" s="157"/>
      <c r="S156" s="157"/>
      <c r="T156" s="157"/>
      <c r="U156" s="157"/>
      <c r="V156" t="s" s="154">
        <v>1968</v>
      </c>
      <c r="W156" t="s" s="154">
        <v>1969</v>
      </c>
      <c r="X156" s="157"/>
      <c r="Y156" s="157"/>
      <c r="Z156" s="157"/>
      <c r="AA156" s="157"/>
      <c r="AB156" s="157"/>
      <c r="AC156" s="157"/>
      <c r="AD156" s="157"/>
      <c r="AE156" s="157"/>
      <c r="AF156" t="s" s="154">
        <v>1970</v>
      </c>
      <c r="AG156" s="157"/>
      <c r="AH156" s="157"/>
    </row>
    <row r="157" s="141" customFormat="1" ht="15.2" customHeight="1">
      <c r="B157" t="s" s="153">
        <f>IF(INDEX(C157:AH157,1,'Tarifas Eléctricas'!$E$38)=0," ",INDEX(C157:AH157,1,'Tarifas Eléctricas'!$E$38))</f>
        <v>570</v>
      </c>
      <c r="C157" s="157"/>
      <c r="D157" s="157"/>
      <c r="E157" s="157"/>
      <c r="F157" s="157"/>
      <c r="G157" s="157"/>
      <c r="H157" s="157"/>
      <c r="I157" s="157"/>
      <c r="J157" s="157"/>
      <c r="K157" s="157"/>
      <c r="L157" s="157"/>
      <c r="M157" s="157"/>
      <c r="N157" s="157"/>
      <c r="O157" s="157"/>
      <c r="P157" s="157"/>
      <c r="Q157" s="157"/>
      <c r="R157" s="157"/>
      <c r="S157" s="157"/>
      <c r="T157" s="157"/>
      <c r="U157" s="157"/>
      <c r="V157" t="s" s="154">
        <v>1971</v>
      </c>
      <c r="W157" t="s" s="154">
        <v>1972</v>
      </c>
      <c r="X157" s="157"/>
      <c r="Y157" s="157"/>
      <c r="Z157" s="157"/>
      <c r="AA157" s="157"/>
      <c r="AB157" s="157"/>
      <c r="AC157" s="157"/>
      <c r="AD157" s="157"/>
      <c r="AE157" s="157"/>
      <c r="AF157" t="s" s="154">
        <v>1973</v>
      </c>
      <c r="AG157" s="157"/>
      <c r="AH157" s="157"/>
    </row>
    <row r="158" s="141" customFormat="1" ht="15.2" customHeight="1">
      <c r="B158" t="s" s="153">
        <f>IF(INDEX(C158:AH158,1,'Tarifas Eléctricas'!$E$38)=0," ",INDEX(C158:AH158,1,'Tarifas Eléctricas'!$E$38))</f>
        <v>570</v>
      </c>
      <c r="C158" s="157"/>
      <c r="D158" s="157"/>
      <c r="E158" s="157"/>
      <c r="F158" s="157"/>
      <c r="G158" s="157"/>
      <c r="H158" s="157"/>
      <c r="I158" s="157"/>
      <c r="J158" s="157"/>
      <c r="K158" s="157"/>
      <c r="L158" s="157"/>
      <c r="M158" s="157"/>
      <c r="N158" s="157"/>
      <c r="O158" s="157"/>
      <c r="P158" s="157"/>
      <c r="Q158" s="157"/>
      <c r="R158" s="157"/>
      <c r="S158" s="157"/>
      <c r="T158" s="157"/>
      <c r="U158" s="157"/>
      <c r="V158" t="s" s="154">
        <v>1974</v>
      </c>
      <c r="W158" t="s" s="154">
        <v>1975</v>
      </c>
      <c r="X158" s="157"/>
      <c r="Y158" s="157"/>
      <c r="Z158" s="157"/>
      <c r="AA158" s="157"/>
      <c r="AB158" s="157"/>
      <c r="AC158" s="157"/>
      <c r="AD158" s="157"/>
      <c r="AE158" s="157"/>
      <c r="AF158" t="s" s="154">
        <v>1976</v>
      </c>
      <c r="AG158" s="157"/>
      <c r="AH158" s="157"/>
    </row>
    <row r="159" s="141" customFormat="1" ht="15.2" customHeight="1">
      <c r="B159" t="s" s="153">
        <f>IF(INDEX(C159:AH159,1,'Tarifas Eléctricas'!$E$38)=0," ",INDEX(C159:AH159,1,'Tarifas Eléctricas'!$E$38))</f>
        <v>570</v>
      </c>
      <c r="C159" s="157"/>
      <c r="D159" s="157"/>
      <c r="E159" s="157"/>
      <c r="F159" s="157"/>
      <c r="G159" s="157"/>
      <c r="H159" s="157"/>
      <c r="I159" s="157"/>
      <c r="J159" s="157"/>
      <c r="K159" s="157"/>
      <c r="L159" s="157"/>
      <c r="M159" s="157"/>
      <c r="N159" s="157"/>
      <c r="O159" s="157"/>
      <c r="P159" s="157"/>
      <c r="Q159" s="157"/>
      <c r="R159" s="157"/>
      <c r="S159" s="157"/>
      <c r="T159" s="157"/>
      <c r="U159" s="157"/>
      <c r="V159" t="s" s="154">
        <v>1977</v>
      </c>
      <c r="W159" t="s" s="154">
        <v>1978</v>
      </c>
      <c r="X159" s="157"/>
      <c r="Y159" s="157"/>
      <c r="Z159" s="157"/>
      <c r="AA159" s="157"/>
      <c r="AB159" s="157"/>
      <c r="AC159" s="157"/>
      <c r="AD159" s="157"/>
      <c r="AE159" s="157"/>
      <c r="AF159" t="s" s="154">
        <v>1979</v>
      </c>
      <c r="AG159" s="157"/>
      <c r="AH159" s="157"/>
    </row>
    <row r="160" s="141" customFormat="1" ht="15.2" customHeight="1">
      <c r="B160" t="s" s="153">
        <f>IF(INDEX(C160:AH160,1,'Tarifas Eléctricas'!$E$38)=0," ",INDEX(C160:AH160,1,'Tarifas Eléctricas'!$E$38))</f>
        <v>570</v>
      </c>
      <c r="C160" s="157"/>
      <c r="D160" s="157"/>
      <c r="E160" s="157"/>
      <c r="F160" s="157"/>
      <c r="G160" s="157"/>
      <c r="H160" s="157"/>
      <c r="I160" s="157"/>
      <c r="J160" s="157"/>
      <c r="K160" s="157"/>
      <c r="L160" s="157"/>
      <c r="M160" s="157"/>
      <c r="N160" s="157"/>
      <c r="O160" s="157"/>
      <c r="P160" s="157"/>
      <c r="Q160" s="157"/>
      <c r="R160" s="157"/>
      <c r="S160" s="157"/>
      <c r="T160" s="157"/>
      <c r="U160" s="157"/>
      <c r="V160" t="s" s="154">
        <v>1980</v>
      </c>
      <c r="W160" t="s" s="154">
        <v>1981</v>
      </c>
      <c r="X160" s="157"/>
      <c r="Y160" s="157"/>
      <c r="Z160" s="157"/>
      <c r="AA160" s="157"/>
      <c r="AB160" s="157"/>
      <c r="AC160" s="157"/>
      <c r="AD160" s="157"/>
      <c r="AE160" s="157"/>
      <c r="AF160" t="s" s="154">
        <v>1982</v>
      </c>
      <c r="AG160" s="157"/>
      <c r="AH160" s="157"/>
    </row>
    <row r="161" s="141" customFormat="1" ht="15.2" customHeight="1">
      <c r="B161" t="s" s="153">
        <f>IF(INDEX(C161:AH161,1,'Tarifas Eléctricas'!$E$38)=0," ",INDEX(C161:AH161,1,'Tarifas Eléctricas'!$E$38))</f>
        <v>570</v>
      </c>
      <c r="C161" s="157"/>
      <c r="D161" s="157"/>
      <c r="E161" s="157"/>
      <c r="F161" s="157"/>
      <c r="G161" s="157"/>
      <c r="H161" s="157"/>
      <c r="I161" s="157"/>
      <c r="J161" s="157"/>
      <c r="K161" s="157"/>
      <c r="L161" s="157"/>
      <c r="M161" s="157"/>
      <c r="N161" s="157"/>
      <c r="O161" s="157"/>
      <c r="P161" s="157"/>
      <c r="Q161" s="157"/>
      <c r="R161" s="157"/>
      <c r="S161" s="157"/>
      <c r="T161" s="157"/>
      <c r="U161" s="157"/>
      <c r="V161" t="s" s="154">
        <v>1983</v>
      </c>
      <c r="W161" t="s" s="154">
        <v>1984</v>
      </c>
      <c r="X161" s="157"/>
      <c r="Y161" s="157"/>
      <c r="Z161" s="157"/>
      <c r="AA161" s="157"/>
      <c r="AB161" s="157"/>
      <c r="AC161" s="157"/>
      <c r="AD161" s="157"/>
      <c r="AE161" s="157"/>
      <c r="AF161" t="s" s="154">
        <v>1985</v>
      </c>
      <c r="AG161" s="157"/>
      <c r="AH161" s="157"/>
    </row>
    <row r="162" s="141" customFormat="1" ht="15.2" customHeight="1">
      <c r="B162" t="s" s="153">
        <f>IF(INDEX(C162:AH162,1,'Tarifas Eléctricas'!$E$38)=0," ",INDEX(C162:AH162,1,'Tarifas Eléctricas'!$E$38))</f>
        <v>570</v>
      </c>
      <c r="C162" s="157"/>
      <c r="D162" s="157"/>
      <c r="E162" s="157"/>
      <c r="F162" s="157"/>
      <c r="G162" s="157"/>
      <c r="H162" s="157"/>
      <c r="I162" s="157"/>
      <c r="J162" s="157"/>
      <c r="K162" s="157"/>
      <c r="L162" s="157"/>
      <c r="M162" s="157"/>
      <c r="N162" s="157"/>
      <c r="O162" s="157"/>
      <c r="P162" s="157"/>
      <c r="Q162" s="157"/>
      <c r="R162" s="157"/>
      <c r="S162" s="157"/>
      <c r="T162" s="157"/>
      <c r="U162" s="157"/>
      <c r="V162" t="s" s="154">
        <v>1986</v>
      </c>
      <c r="W162" t="s" s="154">
        <v>1987</v>
      </c>
      <c r="X162" s="157"/>
      <c r="Y162" s="157"/>
      <c r="Z162" s="157"/>
      <c r="AA162" s="157"/>
      <c r="AB162" s="157"/>
      <c r="AC162" s="157"/>
      <c r="AD162" s="157"/>
      <c r="AE162" s="157"/>
      <c r="AF162" t="s" s="154">
        <v>1988</v>
      </c>
      <c r="AG162" s="157"/>
      <c r="AH162" s="157"/>
    </row>
    <row r="163" s="141" customFormat="1" ht="15.2" customHeight="1">
      <c r="B163" t="s" s="153">
        <f>IF(INDEX(C163:AH163,1,'Tarifas Eléctricas'!$E$38)=0," ",INDEX(C163:AH163,1,'Tarifas Eléctricas'!$E$38))</f>
        <v>570</v>
      </c>
      <c r="C163" s="157"/>
      <c r="D163" s="157"/>
      <c r="E163" s="157"/>
      <c r="F163" s="157"/>
      <c r="G163" s="157"/>
      <c r="H163" s="157"/>
      <c r="I163" s="157"/>
      <c r="J163" s="157"/>
      <c r="K163" s="157"/>
      <c r="L163" s="157"/>
      <c r="M163" s="157"/>
      <c r="N163" s="157"/>
      <c r="O163" s="157"/>
      <c r="P163" s="157"/>
      <c r="Q163" s="157"/>
      <c r="R163" s="157"/>
      <c r="S163" s="157"/>
      <c r="T163" s="157"/>
      <c r="U163" s="157"/>
      <c r="V163" t="s" s="154">
        <v>1989</v>
      </c>
      <c r="W163" t="s" s="154">
        <v>1990</v>
      </c>
      <c r="X163" s="157"/>
      <c r="Y163" s="157"/>
      <c r="Z163" s="157"/>
      <c r="AA163" s="157"/>
      <c r="AB163" s="157"/>
      <c r="AC163" s="157"/>
      <c r="AD163" s="157"/>
      <c r="AE163" s="157"/>
      <c r="AF163" t="s" s="154">
        <v>1991</v>
      </c>
      <c r="AG163" s="157"/>
      <c r="AH163" s="157"/>
    </row>
    <row r="164" s="141" customFormat="1" ht="15.2" customHeight="1">
      <c r="B164" t="s" s="153">
        <f>IF(INDEX(C164:AH164,1,'Tarifas Eléctricas'!$E$38)=0," ",INDEX(C164:AH164,1,'Tarifas Eléctricas'!$E$38))</f>
        <v>570</v>
      </c>
      <c r="C164" s="157"/>
      <c r="D164" s="157"/>
      <c r="E164" s="157"/>
      <c r="F164" s="157"/>
      <c r="G164" s="157"/>
      <c r="H164" s="157"/>
      <c r="I164" s="157"/>
      <c r="J164" s="157"/>
      <c r="K164" s="157"/>
      <c r="L164" s="157"/>
      <c r="M164" s="157"/>
      <c r="N164" s="157"/>
      <c r="O164" s="157"/>
      <c r="P164" s="157"/>
      <c r="Q164" s="157"/>
      <c r="R164" s="157"/>
      <c r="S164" s="157"/>
      <c r="T164" s="157"/>
      <c r="U164" s="157"/>
      <c r="V164" t="s" s="154">
        <v>1992</v>
      </c>
      <c r="W164" t="s" s="154">
        <v>1993</v>
      </c>
      <c r="X164" s="157"/>
      <c r="Y164" s="157"/>
      <c r="Z164" s="157"/>
      <c r="AA164" s="157"/>
      <c r="AB164" s="157"/>
      <c r="AC164" s="157"/>
      <c r="AD164" s="157"/>
      <c r="AE164" s="157"/>
      <c r="AF164" t="s" s="154">
        <v>1994</v>
      </c>
      <c r="AG164" s="157"/>
      <c r="AH164" s="157"/>
    </row>
    <row r="165" s="141" customFormat="1" ht="15.2" customHeight="1">
      <c r="B165" t="s" s="153">
        <f>IF(INDEX(C165:AH165,1,'Tarifas Eléctricas'!$E$38)=0," ",INDEX(C165:AH165,1,'Tarifas Eléctricas'!$E$38))</f>
        <v>570</v>
      </c>
      <c r="C165" s="157"/>
      <c r="D165" s="157"/>
      <c r="E165" s="157"/>
      <c r="F165" s="157"/>
      <c r="G165" s="157"/>
      <c r="H165" s="157"/>
      <c r="I165" s="157"/>
      <c r="J165" s="157"/>
      <c r="K165" s="157"/>
      <c r="L165" s="157"/>
      <c r="M165" s="157"/>
      <c r="N165" s="157"/>
      <c r="O165" s="157"/>
      <c r="P165" s="157"/>
      <c r="Q165" s="157"/>
      <c r="R165" s="157"/>
      <c r="S165" s="157"/>
      <c r="T165" s="157"/>
      <c r="U165" s="157"/>
      <c r="V165" t="s" s="154">
        <v>1995</v>
      </c>
      <c r="W165" t="s" s="154">
        <v>1996</v>
      </c>
      <c r="X165" s="157"/>
      <c r="Y165" s="157"/>
      <c r="Z165" s="157"/>
      <c r="AA165" s="157"/>
      <c r="AB165" s="157"/>
      <c r="AC165" s="157"/>
      <c r="AD165" s="157"/>
      <c r="AE165" s="157"/>
      <c r="AF165" t="s" s="154">
        <v>1997</v>
      </c>
      <c r="AG165" s="157"/>
      <c r="AH165" s="157"/>
    </row>
    <row r="166" s="141" customFormat="1" ht="15.2" customHeight="1">
      <c r="B166" t="s" s="153">
        <f>IF(INDEX(C166:AH166,1,'Tarifas Eléctricas'!$E$38)=0," ",INDEX(C166:AH166,1,'Tarifas Eléctricas'!$E$38))</f>
        <v>570</v>
      </c>
      <c r="C166" s="157"/>
      <c r="D166" s="157"/>
      <c r="E166" s="157"/>
      <c r="F166" s="157"/>
      <c r="G166" s="157"/>
      <c r="H166" s="157"/>
      <c r="I166" s="157"/>
      <c r="J166" s="157"/>
      <c r="K166" s="157"/>
      <c r="L166" s="157"/>
      <c r="M166" s="157"/>
      <c r="N166" s="157"/>
      <c r="O166" s="157"/>
      <c r="P166" s="157"/>
      <c r="Q166" s="157"/>
      <c r="R166" s="157"/>
      <c r="S166" s="157"/>
      <c r="T166" s="157"/>
      <c r="U166" s="157"/>
      <c r="V166" t="s" s="154">
        <v>1998</v>
      </c>
      <c r="W166" t="s" s="154">
        <v>1999</v>
      </c>
      <c r="X166" s="157"/>
      <c r="Y166" s="157"/>
      <c r="Z166" s="157"/>
      <c r="AA166" s="157"/>
      <c r="AB166" s="157"/>
      <c r="AC166" s="157"/>
      <c r="AD166" s="157"/>
      <c r="AE166" s="157"/>
      <c r="AF166" t="s" s="154">
        <v>2000</v>
      </c>
      <c r="AG166" s="157"/>
      <c r="AH166" s="157"/>
    </row>
    <row r="167" s="141" customFormat="1" ht="15.2" customHeight="1">
      <c r="B167" t="s" s="153">
        <f>IF(INDEX(C167:AH167,1,'Tarifas Eléctricas'!$E$38)=0," ",INDEX(C167:AH167,1,'Tarifas Eléctricas'!$E$38))</f>
        <v>570</v>
      </c>
      <c r="C167" s="157"/>
      <c r="D167" s="157"/>
      <c r="E167" s="157"/>
      <c r="F167" s="157"/>
      <c r="G167" s="157"/>
      <c r="H167" s="157"/>
      <c r="I167" s="157"/>
      <c r="J167" s="157"/>
      <c r="K167" s="157"/>
      <c r="L167" s="157"/>
      <c r="M167" s="157"/>
      <c r="N167" s="157"/>
      <c r="O167" s="157"/>
      <c r="P167" s="157"/>
      <c r="Q167" s="157"/>
      <c r="R167" s="157"/>
      <c r="S167" s="157"/>
      <c r="T167" s="157"/>
      <c r="U167" s="157"/>
      <c r="V167" t="s" s="154">
        <v>2001</v>
      </c>
      <c r="W167" t="s" s="154">
        <v>2002</v>
      </c>
      <c r="X167" s="157"/>
      <c r="Y167" s="157"/>
      <c r="Z167" s="157"/>
      <c r="AA167" s="157"/>
      <c r="AB167" s="157"/>
      <c r="AC167" s="157"/>
      <c r="AD167" s="157"/>
      <c r="AE167" s="157"/>
      <c r="AF167" t="s" s="154">
        <v>2003</v>
      </c>
      <c r="AG167" s="157"/>
      <c r="AH167" s="157"/>
    </row>
    <row r="168" s="141" customFormat="1" ht="15.2" customHeight="1">
      <c r="B168" t="s" s="153">
        <f>IF(INDEX(C168:AH168,1,'Tarifas Eléctricas'!$E$38)=0," ",INDEX(C168:AH168,1,'Tarifas Eléctricas'!$E$38))</f>
        <v>570</v>
      </c>
      <c r="C168" s="157"/>
      <c r="D168" s="157"/>
      <c r="E168" s="157"/>
      <c r="F168" s="157"/>
      <c r="G168" s="157"/>
      <c r="H168" s="157"/>
      <c r="I168" s="157"/>
      <c r="J168" s="157"/>
      <c r="K168" s="157"/>
      <c r="L168" s="157"/>
      <c r="M168" s="157"/>
      <c r="N168" s="157"/>
      <c r="O168" s="157"/>
      <c r="P168" s="157"/>
      <c r="Q168" s="157"/>
      <c r="R168" s="157"/>
      <c r="S168" s="157"/>
      <c r="T168" s="157"/>
      <c r="U168" s="157"/>
      <c r="V168" t="s" s="154">
        <v>2004</v>
      </c>
      <c r="W168" t="s" s="154">
        <v>2005</v>
      </c>
      <c r="X168" s="157"/>
      <c r="Y168" s="157"/>
      <c r="Z168" s="157"/>
      <c r="AA168" s="157"/>
      <c r="AB168" s="157"/>
      <c r="AC168" s="157"/>
      <c r="AD168" s="157"/>
      <c r="AE168" s="157"/>
      <c r="AF168" t="s" s="154">
        <v>2006</v>
      </c>
      <c r="AG168" s="157"/>
      <c r="AH168" s="157"/>
    </row>
    <row r="169" s="141" customFormat="1" ht="15.2" customHeight="1">
      <c r="B169" t="s" s="153">
        <f>IF(INDEX(C169:AH169,1,'Tarifas Eléctricas'!$E$38)=0," ",INDEX(C169:AH169,1,'Tarifas Eléctricas'!$E$38))</f>
        <v>570</v>
      </c>
      <c r="C169" s="157"/>
      <c r="D169" s="157"/>
      <c r="E169" s="157"/>
      <c r="F169" s="157"/>
      <c r="G169" s="157"/>
      <c r="H169" s="157"/>
      <c r="I169" s="157"/>
      <c r="J169" s="157"/>
      <c r="K169" s="157"/>
      <c r="L169" s="157"/>
      <c r="M169" s="157"/>
      <c r="N169" s="157"/>
      <c r="O169" s="157"/>
      <c r="P169" s="157"/>
      <c r="Q169" s="157"/>
      <c r="R169" s="157"/>
      <c r="S169" s="157"/>
      <c r="T169" s="157"/>
      <c r="U169" s="157"/>
      <c r="V169" t="s" s="154">
        <v>2007</v>
      </c>
      <c r="W169" t="s" s="154">
        <v>2008</v>
      </c>
      <c r="X169" s="157"/>
      <c r="Y169" s="157"/>
      <c r="Z169" s="157"/>
      <c r="AA169" s="157"/>
      <c r="AB169" s="157"/>
      <c r="AC169" s="157"/>
      <c r="AD169" s="157"/>
      <c r="AE169" s="157"/>
      <c r="AF169" t="s" s="154">
        <v>2008</v>
      </c>
      <c r="AG169" s="157"/>
      <c r="AH169" s="157"/>
    </row>
    <row r="170" s="141" customFormat="1" ht="15.2" customHeight="1">
      <c r="B170" t="s" s="153">
        <f>IF(INDEX(C170:AH170,1,'Tarifas Eléctricas'!$E$38)=0," ",INDEX(C170:AH170,1,'Tarifas Eléctricas'!$E$38))</f>
        <v>570</v>
      </c>
      <c r="C170" s="157"/>
      <c r="D170" s="157"/>
      <c r="E170" s="157"/>
      <c r="F170" s="157"/>
      <c r="G170" s="157"/>
      <c r="H170" s="157"/>
      <c r="I170" s="157"/>
      <c r="J170" s="157"/>
      <c r="K170" s="157"/>
      <c r="L170" s="157"/>
      <c r="M170" s="157"/>
      <c r="N170" s="157"/>
      <c r="O170" s="157"/>
      <c r="P170" s="157"/>
      <c r="Q170" s="157"/>
      <c r="R170" s="157"/>
      <c r="S170" s="157"/>
      <c r="T170" s="157"/>
      <c r="U170" s="157"/>
      <c r="V170" t="s" s="154">
        <v>2009</v>
      </c>
      <c r="W170" t="s" s="154">
        <v>2010</v>
      </c>
      <c r="X170" s="157"/>
      <c r="Y170" s="157"/>
      <c r="Z170" s="157"/>
      <c r="AA170" s="157"/>
      <c r="AB170" s="157"/>
      <c r="AC170" s="157"/>
      <c r="AD170" s="157"/>
      <c r="AE170" s="157"/>
      <c r="AF170" t="s" s="154">
        <v>1685</v>
      </c>
      <c r="AG170" s="157"/>
      <c r="AH170" s="157"/>
    </row>
    <row r="171" s="141" customFormat="1" ht="15.2" customHeight="1">
      <c r="B171" t="s" s="153">
        <f>IF(INDEX(C171:AH171,1,'Tarifas Eléctricas'!$E$38)=0," ",INDEX(C171:AH171,1,'Tarifas Eléctricas'!$E$38))</f>
        <v>570</v>
      </c>
      <c r="C171" s="157"/>
      <c r="D171" s="157"/>
      <c r="E171" s="157"/>
      <c r="F171" s="157"/>
      <c r="G171" s="157"/>
      <c r="H171" s="157"/>
      <c r="I171" s="157"/>
      <c r="J171" s="157"/>
      <c r="K171" s="157"/>
      <c r="L171" s="157"/>
      <c r="M171" s="157"/>
      <c r="N171" s="157"/>
      <c r="O171" s="157"/>
      <c r="P171" s="157"/>
      <c r="Q171" s="157"/>
      <c r="R171" s="157"/>
      <c r="S171" s="157"/>
      <c r="T171" s="157"/>
      <c r="U171" s="157"/>
      <c r="V171" t="s" s="154">
        <v>2011</v>
      </c>
      <c r="W171" t="s" s="154">
        <v>2012</v>
      </c>
      <c r="X171" s="157"/>
      <c r="Y171" s="157"/>
      <c r="Z171" s="157"/>
      <c r="AA171" s="157"/>
      <c r="AB171" s="157"/>
      <c r="AC171" s="157"/>
      <c r="AD171" s="157"/>
      <c r="AE171" s="157"/>
      <c r="AF171" t="s" s="154">
        <v>2013</v>
      </c>
      <c r="AG171" s="157"/>
      <c r="AH171" s="157"/>
    </row>
    <row r="172" s="141" customFormat="1" ht="15.2" customHeight="1">
      <c r="B172" t="s" s="153">
        <f>IF(INDEX(C172:AH172,1,'Tarifas Eléctricas'!$E$38)=0," ",INDEX(C172:AH172,1,'Tarifas Eléctricas'!$E$38))</f>
        <v>570</v>
      </c>
      <c r="C172" s="157"/>
      <c r="D172" s="157"/>
      <c r="E172" s="157"/>
      <c r="F172" s="157"/>
      <c r="G172" s="157"/>
      <c r="H172" s="157"/>
      <c r="I172" s="157"/>
      <c r="J172" s="157"/>
      <c r="K172" s="157"/>
      <c r="L172" s="157"/>
      <c r="M172" s="157"/>
      <c r="N172" s="157"/>
      <c r="O172" s="157"/>
      <c r="P172" s="157"/>
      <c r="Q172" s="157"/>
      <c r="R172" s="157"/>
      <c r="S172" s="157"/>
      <c r="T172" s="157"/>
      <c r="U172" s="157"/>
      <c r="V172" t="s" s="154">
        <v>2014</v>
      </c>
      <c r="W172" t="s" s="154">
        <v>2015</v>
      </c>
      <c r="X172" s="157"/>
      <c r="Y172" s="157"/>
      <c r="Z172" s="157"/>
      <c r="AA172" s="157"/>
      <c r="AB172" s="157"/>
      <c r="AC172" s="157"/>
      <c r="AD172" s="157"/>
      <c r="AE172" s="157"/>
      <c r="AF172" t="s" s="154">
        <v>2016</v>
      </c>
      <c r="AG172" s="157"/>
      <c r="AH172" s="157"/>
    </row>
    <row r="173" s="141" customFormat="1" ht="15.2" customHeight="1">
      <c r="B173" t="s" s="153">
        <f>IF(INDEX(C173:AH173,1,'Tarifas Eléctricas'!$E$38)=0," ",INDEX(C173:AH173,1,'Tarifas Eléctricas'!$E$38))</f>
        <v>570</v>
      </c>
      <c r="C173" s="157"/>
      <c r="D173" s="157"/>
      <c r="E173" s="157"/>
      <c r="F173" s="157"/>
      <c r="G173" s="157"/>
      <c r="H173" s="157"/>
      <c r="I173" s="157"/>
      <c r="J173" s="157"/>
      <c r="K173" s="157"/>
      <c r="L173" s="157"/>
      <c r="M173" s="157"/>
      <c r="N173" s="157"/>
      <c r="O173" s="157"/>
      <c r="P173" s="157"/>
      <c r="Q173" s="157"/>
      <c r="R173" s="157"/>
      <c r="S173" s="157"/>
      <c r="T173" s="157"/>
      <c r="U173" s="157"/>
      <c r="V173" t="s" s="154">
        <v>2017</v>
      </c>
      <c r="W173" t="s" s="154">
        <v>2018</v>
      </c>
      <c r="X173" s="157"/>
      <c r="Y173" s="157"/>
      <c r="Z173" s="157"/>
      <c r="AA173" s="157"/>
      <c r="AB173" s="157"/>
      <c r="AC173" s="157"/>
      <c r="AD173" s="157"/>
      <c r="AE173" s="157"/>
      <c r="AF173" t="s" s="154">
        <v>2019</v>
      </c>
      <c r="AG173" s="157"/>
      <c r="AH173" s="157"/>
    </row>
    <row r="174" s="141" customFormat="1" ht="15.2" customHeight="1">
      <c r="B174" t="s" s="153">
        <f>IF(INDEX(C174:AH174,1,'Tarifas Eléctricas'!$E$38)=0," ",INDEX(C174:AH174,1,'Tarifas Eléctricas'!$E$38))</f>
        <v>570</v>
      </c>
      <c r="C174" s="157"/>
      <c r="D174" s="157"/>
      <c r="E174" s="157"/>
      <c r="F174" s="157"/>
      <c r="G174" s="157"/>
      <c r="H174" s="157"/>
      <c r="I174" s="157"/>
      <c r="J174" s="157"/>
      <c r="K174" s="157"/>
      <c r="L174" s="157"/>
      <c r="M174" s="157"/>
      <c r="N174" s="157"/>
      <c r="O174" s="157"/>
      <c r="P174" s="157"/>
      <c r="Q174" s="157"/>
      <c r="R174" s="157"/>
      <c r="S174" s="157"/>
      <c r="T174" s="157"/>
      <c r="U174" s="157"/>
      <c r="V174" t="s" s="154">
        <v>2020</v>
      </c>
      <c r="W174" t="s" s="154">
        <v>2021</v>
      </c>
      <c r="X174" s="157"/>
      <c r="Y174" s="157"/>
      <c r="Z174" s="157"/>
      <c r="AA174" s="157"/>
      <c r="AB174" s="157"/>
      <c r="AC174" s="157"/>
      <c r="AD174" s="157"/>
      <c r="AE174" s="157"/>
      <c r="AF174" t="s" s="154">
        <v>2022</v>
      </c>
      <c r="AG174" s="157"/>
      <c r="AH174" s="157"/>
    </row>
    <row r="175" s="141" customFormat="1" ht="15.2" customHeight="1">
      <c r="B175" t="s" s="153">
        <f>IF(INDEX(C175:AH175,1,'Tarifas Eléctricas'!$E$38)=0," ",INDEX(C175:AH175,1,'Tarifas Eléctricas'!$E$38))</f>
        <v>570</v>
      </c>
      <c r="C175" s="157"/>
      <c r="D175" s="157"/>
      <c r="E175" s="157"/>
      <c r="F175" s="157"/>
      <c r="G175" s="157"/>
      <c r="H175" s="157"/>
      <c r="I175" s="157"/>
      <c r="J175" s="157"/>
      <c r="K175" s="157"/>
      <c r="L175" s="157"/>
      <c r="M175" s="157"/>
      <c r="N175" s="157"/>
      <c r="O175" s="157"/>
      <c r="P175" s="157"/>
      <c r="Q175" s="157"/>
      <c r="R175" s="157"/>
      <c r="S175" s="157"/>
      <c r="T175" s="157"/>
      <c r="U175" s="157"/>
      <c r="V175" t="s" s="154">
        <v>2023</v>
      </c>
      <c r="W175" t="s" s="154">
        <v>2024</v>
      </c>
      <c r="X175" s="157"/>
      <c r="Y175" s="157"/>
      <c r="Z175" s="157"/>
      <c r="AA175" s="157"/>
      <c r="AB175" s="157"/>
      <c r="AC175" s="157"/>
      <c r="AD175" s="157"/>
      <c r="AE175" s="157"/>
      <c r="AF175" t="s" s="154">
        <v>2025</v>
      </c>
      <c r="AG175" s="157"/>
      <c r="AH175" s="157"/>
    </row>
    <row r="176" s="141" customFormat="1" ht="15.2" customHeight="1">
      <c r="B176" t="s" s="153">
        <f>IF(INDEX(C176:AH176,1,'Tarifas Eléctricas'!$E$38)=0," ",INDEX(C176:AH176,1,'Tarifas Eléctricas'!$E$38))</f>
        <v>570</v>
      </c>
      <c r="C176" s="157"/>
      <c r="D176" s="157"/>
      <c r="E176" s="157"/>
      <c r="F176" s="157"/>
      <c r="G176" s="157"/>
      <c r="H176" s="157"/>
      <c r="I176" s="157"/>
      <c r="J176" s="157"/>
      <c r="K176" s="157"/>
      <c r="L176" s="157"/>
      <c r="M176" s="157"/>
      <c r="N176" s="157"/>
      <c r="O176" s="157"/>
      <c r="P176" s="157"/>
      <c r="Q176" s="157"/>
      <c r="R176" s="157"/>
      <c r="S176" s="157"/>
      <c r="T176" s="157"/>
      <c r="U176" s="157"/>
      <c r="V176" t="s" s="154">
        <v>2026</v>
      </c>
      <c r="W176" t="s" s="154">
        <v>2027</v>
      </c>
      <c r="X176" s="157"/>
      <c r="Y176" s="157"/>
      <c r="Z176" s="157"/>
      <c r="AA176" s="157"/>
      <c r="AB176" s="157"/>
      <c r="AC176" s="157"/>
      <c r="AD176" s="157"/>
      <c r="AE176" s="157"/>
      <c r="AF176" t="s" s="154">
        <v>1033</v>
      </c>
      <c r="AG176" s="157"/>
      <c r="AH176" s="157"/>
    </row>
    <row r="177" s="141" customFormat="1" ht="15.2" customHeight="1">
      <c r="B177" t="s" s="153">
        <f>IF(INDEX(C177:AH177,1,'Tarifas Eléctricas'!$E$38)=0," ",INDEX(C177:AH177,1,'Tarifas Eléctricas'!$E$38))</f>
        <v>570</v>
      </c>
      <c r="C177" s="157"/>
      <c r="D177" s="157"/>
      <c r="E177" s="157"/>
      <c r="F177" s="157"/>
      <c r="G177" s="157"/>
      <c r="H177" s="157"/>
      <c r="I177" s="157"/>
      <c r="J177" s="157"/>
      <c r="K177" s="157"/>
      <c r="L177" s="157"/>
      <c r="M177" s="157"/>
      <c r="N177" s="157"/>
      <c r="O177" s="157"/>
      <c r="P177" s="157"/>
      <c r="Q177" s="157"/>
      <c r="R177" s="157"/>
      <c r="S177" s="157"/>
      <c r="T177" s="157"/>
      <c r="U177" s="157"/>
      <c r="V177" t="s" s="154">
        <v>2028</v>
      </c>
      <c r="W177" t="s" s="154">
        <v>2029</v>
      </c>
      <c r="X177" s="157"/>
      <c r="Y177" s="157"/>
      <c r="Z177" s="157"/>
      <c r="AA177" s="157"/>
      <c r="AB177" s="157"/>
      <c r="AC177" s="157"/>
      <c r="AD177" s="157"/>
      <c r="AE177" s="157"/>
      <c r="AF177" t="s" s="154">
        <v>2030</v>
      </c>
      <c r="AG177" s="157"/>
      <c r="AH177" s="157"/>
    </row>
    <row r="178" s="141" customFormat="1" ht="15.2" customHeight="1">
      <c r="B178" t="s" s="153">
        <f>IF(INDEX(C178:AH178,1,'Tarifas Eléctricas'!$E$38)=0," ",INDEX(C178:AH178,1,'Tarifas Eléctricas'!$E$38))</f>
        <v>570</v>
      </c>
      <c r="C178" s="157"/>
      <c r="D178" s="157"/>
      <c r="E178" s="157"/>
      <c r="F178" s="157"/>
      <c r="G178" s="157"/>
      <c r="H178" s="157"/>
      <c r="I178" s="157"/>
      <c r="J178" s="157"/>
      <c r="K178" s="157"/>
      <c r="L178" s="157"/>
      <c r="M178" s="157"/>
      <c r="N178" s="157"/>
      <c r="O178" s="157"/>
      <c r="P178" s="157"/>
      <c r="Q178" s="157"/>
      <c r="R178" s="157"/>
      <c r="S178" s="157"/>
      <c r="T178" s="157"/>
      <c r="U178" s="157"/>
      <c r="V178" t="s" s="154">
        <v>2031</v>
      </c>
      <c r="W178" t="s" s="154">
        <v>2032</v>
      </c>
      <c r="X178" s="157"/>
      <c r="Y178" s="157"/>
      <c r="Z178" s="157"/>
      <c r="AA178" s="157"/>
      <c r="AB178" s="157"/>
      <c r="AC178" s="157"/>
      <c r="AD178" s="157"/>
      <c r="AE178" s="157"/>
      <c r="AF178" t="s" s="154">
        <v>2033</v>
      </c>
      <c r="AG178" s="157"/>
      <c r="AH178" s="157"/>
    </row>
    <row r="179" s="141" customFormat="1" ht="15.2" customHeight="1">
      <c r="B179" t="s" s="153">
        <f>IF(INDEX(C179:AH179,1,'Tarifas Eléctricas'!$E$38)=0," ",INDEX(C179:AH179,1,'Tarifas Eléctricas'!$E$38))</f>
        <v>570</v>
      </c>
      <c r="C179" s="157"/>
      <c r="D179" s="157"/>
      <c r="E179" s="157"/>
      <c r="F179" s="157"/>
      <c r="G179" s="157"/>
      <c r="H179" s="157"/>
      <c r="I179" s="157"/>
      <c r="J179" s="157"/>
      <c r="K179" s="157"/>
      <c r="L179" s="157"/>
      <c r="M179" s="157"/>
      <c r="N179" s="157"/>
      <c r="O179" s="157"/>
      <c r="P179" s="157"/>
      <c r="Q179" s="157"/>
      <c r="R179" s="157"/>
      <c r="S179" s="157"/>
      <c r="T179" s="157"/>
      <c r="U179" s="157"/>
      <c r="V179" t="s" s="154">
        <v>2034</v>
      </c>
      <c r="W179" t="s" s="154">
        <v>2035</v>
      </c>
      <c r="X179" s="157"/>
      <c r="Y179" s="157"/>
      <c r="Z179" s="157"/>
      <c r="AA179" s="157"/>
      <c r="AB179" s="157"/>
      <c r="AC179" s="157"/>
      <c r="AD179" s="157"/>
      <c r="AE179" s="157"/>
      <c r="AF179" t="s" s="154">
        <v>2036</v>
      </c>
      <c r="AG179" s="157"/>
      <c r="AH179" s="157"/>
    </row>
    <row r="180" s="141" customFormat="1" ht="15.2" customHeight="1">
      <c r="B180" t="s" s="153">
        <f>IF(INDEX(C180:AH180,1,'Tarifas Eléctricas'!$E$38)=0," ",INDEX(C180:AH180,1,'Tarifas Eléctricas'!$E$38))</f>
        <v>570</v>
      </c>
      <c r="C180" s="157"/>
      <c r="D180" s="157"/>
      <c r="E180" s="157"/>
      <c r="F180" s="157"/>
      <c r="G180" s="157"/>
      <c r="H180" s="157"/>
      <c r="I180" s="157"/>
      <c r="J180" s="157"/>
      <c r="K180" s="157"/>
      <c r="L180" s="157"/>
      <c r="M180" s="157"/>
      <c r="N180" s="157"/>
      <c r="O180" s="157"/>
      <c r="P180" s="157"/>
      <c r="Q180" s="157"/>
      <c r="R180" s="157"/>
      <c r="S180" s="157"/>
      <c r="T180" s="157"/>
      <c r="U180" s="157"/>
      <c r="V180" t="s" s="154">
        <v>2037</v>
      </c>
      <c r="W180" t="s" s="154">
        <v>2038</v>
      </c>
      <c r="X180" s="157"/>
      <c r="Y180" s="157"/>
      <c r="Z180" s="157"/>
      <c r="AA180" s="157"/>
      <c r="AB180" s="157"/>
      <c r="AC180" s="157"/>
      <c r="AD180" s="157"/>
      <c r="AE180" s="157"/>
      <c r="AF180" t="s" s="154">
        <v>2039</v>
      </c>
      <c r="AG180" s="157"/>
      <c r="AH180" s="157"/>
    </row>
    <row r="181" s="141" customFormat="1" ht="15.2" customHeight="1">
      <c r="B181" t="s" s="153">
        <f>IF(INDEX(C181:AH181,1,'Tarifas Eléctricas'!$E$38)=0," ",INDEX(C181:AH181,1,'Tarifas Eléctricas'!$E$38))</f>
        <v>570</v>
      </c>
      <c r="C181" s="157"/>
      <c r="D181" s="157"/>
      <c r="E181" s="157"/>
      <c r="F181" s="157"/>
      <c r="G181" s="157"/>
      <c r="H181" s="157"/>
      <c r="I181" s="157"/>
      <c r="J181" s="157"/>
      <c r="K181" s="157"/>
      <c r="L181" s="157"/>
      <c r="M181" s="157"/>
      <c r="N181" s="157"/>
      <c r="O181" s="157"/>
      <c r="P181" s="157"/>
      <c r="Q181" s="157"/>
      <c r="R181" s="157"/>
      <c r="S181" s="157"/>
      <c r="T181" s="157"/>
      <c r="U181" s="157"/>
      <c r="V181" t="s" s="154">
        <v>2040</v>
      </c>
      <c r="W181" t="s" s="154">
        <v>2041</v>
      </c>
      <c r="X181" s="157"/>
      <c r="Y181" s="157"/>
      <c r="Z181" s="157"/>
      <c r="AA181" s="157"/>
      <c r="AB181" s="157"/>
      <c r="AC181" s="157"/>
      <c r="AD181" s="157"/>
      <c r="AE181" s="157"/>
      <c r="AF181" t="s" s="154">
        <v>2042</v>
      </c>
      <c r="AG181" s="157"/>
      <c r="AH181" s="157"/>
    </row>
    <row r="182" s="141" customFormat="1" ht="15.2" customHeight="1">
      <c r="B182" t="s" s="153">
        <f>IF(INDEX(C182:AH182,1,'Tarifas Eléctricas'!$E$38)=0," ",INDEX(C182:AH182,1,'Tarifas Eléctricas'!$E$38))</f>
        <v>570</v>
      </c>
      <c r="C182" s="157"/>
      <c r="D182" s="157"/>
      <c r="E182" s="157"/>
      <c r="F182" s="157"/>
      <c r="G182" s="157"/>
      <c r="H182" s="157"/>
      <c r="I182" s="157"/>
      <c r="J182" s="157"/>
      <c r="K182" s="157"/>
      <c r="L182" s="157"/>
      <c r="M182" s="157"/>
      <c r="N182" s="157"/>
      <c r="O182" s="157"/>
      <c r="P182" s="157"/>
      <c r="Q182" s="157"/>
      <c r="R182" s="157"/>
      <c r="S182" s="157"/>
      <c r="T182" s="157"/>
      <c r="U182" s="157"/>
      <c r="V182" t="s" s="154">
        <v>2043</v>
      </c>
      <c r="W182" t="s" s="154">
        <v>2044</v>
      </c>
      <c r="X182" s="157"/>
      <c r="Y182" s="157"/>
      <c r="Z182" s="157"/>
      <c r="AA182" s="157"/>
      <c r="AB182" s="157"/>
      <c r="AC182" s="157"/>
      <c r="AD182" s="157"/>
      <c r="AE182" s="157"/>
      <c r="AF182" t="s" s="154">
        <v>2045</v>
      </c>
      <c r="AG182" s="157"/>
      <c r="AH182" s="157"/>
    </row>
    <row r="183" s="141" customFormat="1" ht="15.2" customHeight="1">
      <c r="B183" t="s" s="153">
        <f>IF(INDEX(C183:AH183,1,'Tarifas Eléctricas'!$E$38)=0," ",INDEX(C183:AH183,1,'Tarifas Eléctricas'!$E$38))</f>
        <v>570</v>
      </c>
      <c r="C183" s="157"/>
      <c r="D183" s="157"/>
      <c r="E183" s="157"/>
      <c r="F183" s="157"/>
      <c r="G183" s="157"/>
      <c r="H183" s="157"/>
      <c r="I183" s="157"/>
      <c r="J183" s="157"/>
      <c r="K183" s="157"/>
      <c r="L183" s="157"/>
      <c r="M183" s="157"/>
      <c r="N183" s="157"/>
      <c r="O183" s="157"/>
      <c r="P183" s="157"/>
      <c r="Q183" s="157"/>
      <c r="R183" s="157"/>
      <c r="S183" s="157"/>
      <c r="T183" s="157"/>
      <c r="U183" s="157"/>
      <c r="V183" t="s" s="154">
        <v>2046</v>
      </c>
      <c r="W183" t="s" s="154">
        <v>2047</v>
      </c>
      <c r="X183" s="157"/>
      <c r="Y183" s="157"/>
      <c r="Z183" s="157"/>
      <c r="AA183" s="157"/>
      <c r="AB183" s="157"/>
      <c r="AC183" s="157"/>
      <c r="AD183" s="157"/>
      <c r="AE183" s="157"/>
      <c r="AF183" t="s" s="154">
        <v>2048</v>
      </c>
      <c r="AG183" s="157"/>
      <c r="AH183" s="157"/>
    </row>
    <row r="184" s="141" customFormat="1" ht="15.2" customHeight="1">
      <c r="B184" t="s" s="153">
        <f>IF(INDEX(C184:AH184,1,'Tarifas Eléctricas'!$E$38)=0," ",INDEX(C184:AH184,1,'Tarifas Eléctricas'!$E$38))</f>
        <v>570</v>
      </c>
      <c r="C184" s="157"/>
      <c r="D184" s="157"/>
      <c r="E184" s="157"/>
      <c r="F184" s="157"/>
      <c r="G184" s="157"/>
      <c r="H184" s="157"/>
      <c r="I184" s="157"/>
      <c r="J184" s="157"/>
      <c r="K184" s="157"/>
      <c r="L184" s="157"/>
      <c r="M184" s="157"/>
      <c r="N184" s="157"/>
      <c r="O184" s="157"/>
      <c r="P184" s="157"/>
      <c r="Q184" s="157"/>
      <c r="R184" s="157"/>
      <c r="S184" s="157"/>
      <c r="T184" s="157"/>
      <c r="U184" s="157"/>
      <c r="V184" t="s" s="154">
        <v>2049</v>
      </c>
      <c r="W184" t="s" s="154">
        <v>2050</v>
      </c>
      <c r="X184" s="157"/>
      <c r="Y184" s="157"/>
      <c r="Z184" s="157"/>
      <c r="AA184" s="157"/>
      <c r="AB184" s="157"/>
      <c r="AC184" s="157"/>
      <c r="AD184" s="157"/>
      <c r="AE184" s="157"/>
      <c r="AF184" t="s" s="154">
        <v>2051</v>
      </c>
      <c r="AG184" s="157"/>
      <c r="AH184" s="157"/>
    </row>
    <row r="185" s="141" customFormat="1" ht="15.2" customHeight="1">
      <c r="B185" t="s" s="153">
        <f>IF(INDEX(C185:AH185,1,'Tarifas Eléctricas'!$E$38)=0," ",INDEX(C185:AH185,1,'Tarifas Eléctricas'!$E$38))</f>
        <v>570</v>
      </c>
      <c r="C185" s="157"/>
      <c r="D185" s="157"/>
      <c r="E185" s="157"/>
      <c r="F185" s="157"/>
      <c r="G185" s="157"/>
      <c r="H185" s="157"/>
      <c r="I185" s="157"/>
      <c r="J185" s="157"/>
      <c r="K185" s="157"/>
      <c r="L185" s="157"/>
      <c r="M185" s="157"/>
      <c r="N185" s="157"/>
      <c r="O185" s="157"/>
      <c r="P185" s="157"/>
      <c r="Q185" s="157"/>
      <c r="R185" s="157"/>
      <c r="S185" s="157"/>
      <c r="T185" s="157"/>
      <c r="U185" s="157"/>
      <c r="V185" t="s" s="154">
        <v>2052</v>
      </c>
      <c r="W185" t="s" s="154">
        <v>2053</v>
      </c>
      <c r="X185" s="157"/>
      <c r="Y185" s="157"/>
      <c r="Z185" s="157"/>
      <c r="AA185" s="157"/>
      <c r="AB185" s="157"/>
      <c r="AC185" s="157"/>
      <c r="AD185" s="157"/>
      <c r="AE185" s="157"/>
      <c r="AF185" t="s" s="154">
        <v>2054</v>
      </c>
      <c r="AG185" s="157"/>
      <c r="AH185" s="157"/>
    </row>
    <row r="186" s="141" customFormat="1" ht="15.2" customHeight="1">
      <c r="B186" t="s" s="153">
        <f>IF(INDEX(C186:AH186,1,'Tarifas Eléctricas'!$E$38)=0," ",INDEX(C186:AH186,1,'Tarifas Eléctricas'!$E$38))</f>
        <v>570</v>
      </c>
      <c r="C186" s="157"/>
      <c r="D186" s="157"/>
      <c r="E186" s="157"/>
      <c r="F186" s="157"/>
      <c r="G186" s="157"/>
      <c r="H186" s="157"/>
      <c r="I186" s="157"/>
      <c r="J186" s="157"/>
      <c r="K186" s="157"/>
      <c r="L186" s="157"/>
      <c r="M186" s="157"/>
      <c r="N186" s="157"/>
      <c r="O186" s="157"/>
      <c r="P186" s="157"/>
      <c r="Q186" s="157"/>
      <c r="R186" s="157"/>
      <c r="S186" s="157"/>
      <c r="T186" s="157"/>
      <c r="U186" s="157"/>
      <c r="V186" t="s" s="154">
        <v>2055</v>
      </c>
      <c r="W186" t="s" s="154">
        <v>2056</v>
      </c>
      <c r="X186" s="157"/>
      <c r="Y186" s="157"/>
      <c r="Z186" s="157"/>
      <c r="AA186" s="157"/>
      <c r="AB186" s="157"/>
      <c r="AC186" s="157"/>
      <c r="AD186" s="157"/>
      <c r="AE186" s="157"/>
      <c r="AF186" t="s" s="154">
        <v>2057</v>
      </c>
      <c r="AG186" s="157"/>
      <c r="AH186" s="157"/>
    </row>
    <row r="187" s="141" customFormat="1" ht="15.2" customHeight="1">
      <c r="B187" t="s" s="153">
        <f>IF(INDEX(C187:AH187,1,'Tarifas Eléctricas'!$E$38)=0," ",INDEX(C187:AH187,1,'Tarifas Eléctricas'!$E$38))</f>
        <v>570</v>
      </c>
      <c r="C187" s="157"/>
      <c r="D187" s="157"/>
      <c r="E187" s="157"/>
      <c r="F187" s="157"/>
      <c r="G187" s="157"/>
      <c r="H187" s="157"/>
      <c r="I187" s="157"/>
      <c r="J187" s="157"/>
      <c r="K187" s="157"/>
      <c r="L187" s="157"/>
      <c r="M187" s="157"/>
      <c r="N187" s="157"/>
      <c r="O187" s="157"/>
      <c r="P187" s="157"/>
      <c r="Q187" s="157"/>
      <c r="R187" s="157"/>
      <c r="S187" s="157"/>
      <c r="T187" s="157"/>
      <c r="U187" s="157"/>
      <c r="V187" t="s" s="154">
        <v>2058</v>
      </c>
      <c r="W187" t="s" s="154">
        <v>2059</v>
      </c>
      <c r="X187" s="157"/>
      <c r="Y187" s="157"/>
      <c r="Z187" s="157"/>
      <c r="AA187" s="157"/>
      <c r="AB187" s="157"/>
      <c r="AC187" s="157"/>
      <c r="AD187" s="157"/>
      <c r="AE187" s="157"/>
      <c r="AF187" t="s" s="154">
        <v>2060</v>
      </c>
      <c r="AG187" s="157"/>
      <c r="AH187" s="157"/>
    </row>
    <row r="188" s="141" customFormat="1" ht="15.2" customHeight="1">
      <c r="B188" t="s" s="153">
        <f>IF(INDEX(C188:AH188,1,'Tarifas Eléctricas'!$E$38)=0," ",INDEX(C188:AH188,1,'Tarifas Eléctricas'!$E$38))</f>
        <v>570</v>
      </c>
      <c r="C188" s="157"/>
      <c r="D188" s="157"/>
      <c r="E188" s="157"/>
      <c r="F188" s="157"/>
      <c r="G188" s="157"/>
      <c r="H188" s="157"/>
      <c r="I188" s="157"/>
      <c r="J188" s="157"/>
      <c r="K188" s="157"/>
      <c r="L188" s="157"/>
      <c r="M188" s="157"/>
      <c r="N188" s="157"/>
      <c r="O188" s="157"/>
      <c r="P188" s="157"/>
      <c r="Q188" s="157"/>
      <c r="R188" s="157"/>
      <c r="S188" s="157"/>
      <c r="T188" s="157"/>
      <c r="U188" s="157"/>
      <c r="V188" t="s" s="154">
        <v>2061</v>
      </c>
      <c r="W188" t="s" s="154">
        <v>2062</v>
      </c>
      <c r="X188" s="157"/>
      <c r="Y188" s="157"/>
      <c r="Z188" s="157"/>
      <c r="AA188" s="157"/>
      <c r="AB188" s="157"/>
      <c r="AC188" s="157"/>
      <c r="AD188" s="157"/>
      <c r="AE188" s="157"/>
      <c r="AF188" t="s" s="154">
        <v>1730</v>
      </c>
      <c r="AG188" s="157"/>
      <c r="AH188" s="157"/>
    </row>
    <row r="189" s="141" customFormat="1" ht="15.2" customHeight="1">
      <c r="B189" t="s" s="153">
        <f>IF(INDEX(C189:AH189,1,'Tarifas Eléctricas'!$E$38)=0," ",INDEX(C189:AH189,1,'Tarifas Eléctricas'!$E$38))</f>
        <v>570</v>
      </c>
      <c r="C189" s="157"/>
      <c r="D189" s="157"/>
      <c r="E189" s="157"/>
      <c r="F189" s="157"/>
      <c r="G189" s="157"/>
      <c r="H189" s="157"/>
      <c r="I189" s="157"/>
      <c r="J189" s="157"/>
      <c r="K189" s="157"/>
      <c r="L189" s="157"/>
      <c r="M189" s="157"/>
      <c r="N189" s="157"/>
      <c r="O189" s="157"/>
      <c r="P189" s="157"/>
      <c r="Q189" s="157"/>
      <c r="R189" s="157"/>
      <c r="S189" s="157"/>
      <c r="T189" s="157"/>
      <c r="U189" s="157"/>
      <c r="V189" t="s" s="154">
        <v>2063</v>
      </c>
      <c r="W189" t="s" s="154">
        <v>929</v>
      </c>
      <c r="X189" s="157"/>
      <c r="Y189" s="157"/>
      <c r="Z189" s="157"/>
      <c r="AA189" s="157"/>
      <c r="AB189" s="157"/>
      <c r="AC189" s="157"/>
      <c r="AD189" s="157"/>
      <c r="AE189" s="157"/>
      <c r="AF189" t="s" s="154">
        <v>2064</v>
      </c>
      <c r="AG189" s="157"/>
      <c r="AH189" s="157"/>
    </row>
    <row r="190" s="141" customFormat="1" ht="15.2" customHeight="1">
      <c r="B190" t="s" s="153">
        <f>IF(INDEX(C190:AH190,1,'Tarifas Eléctricas'!$E$38)=0," ",INDEX(C190:AH190,1,'Tarifas Eléctricas'!$E$38))</f>
        <v>570</v>
      </c>
      <c r="C190" s="157"/>
      <c r="D190" s="157"/>
      <c r="E190" s="157"/>
      <c r="F190" s="157"/>
      <c r="G190" s="157"/>
      <c r="H190" s="157"/>
      <c r="I190" s="157"/>
      <c r="J190" s="157"/>
      <c r="K190" s="157"/>
      <c r="L190" s="157"/>
      <c r="M190" s="157"/>
      <c r="N190" s="157"/>
      <c r="O190" s="157"/>
      <c r="P190" s="157"/>
      <c r="Q190" s="157"/>
      <c r="R190" s="157"/>
      <c r="S190" s="157"/>
      <c r="T190" s="157"/>
      <c r="U190" s="157"/>
      <c r="V190" t="s" s="154">
        <v>2065</v>
      </c>
      <c r="W190" t="s" s="154">
        <v>2066</v>
      </c>
      <c r="X190" s="157"/>
      <c r="Y190" s="157"/>
      <c r="Z190" s="157"/>
      <c r="AA190" s="157"/>
      <c r="AB190" s="157"/>
      <c r="AC190" s="157"/>
      <c r="AD190" s="157"/>
      <c r="AE190" s="157"/>
      <c r="AF190" t="s" s="154">
        <v>2067</v>
      </c>
      <c r="AG190" s="157"/>
      <c r="AH190" s="157"/>
    </row>
    <row r="191" s="141" customFormat="1" ht="15.2" customHeight="1">
      <c r="B191" t="s" s="153">
        <f>IF(INDEX(C191:AH191,1,'Tarifas Eléctricas'!$E$38)=0," ",INDEX(C191:AH191,1,'Tarifas Eléctricas'!$E$38))</f>
        <v>570</v>
      </c>
      <c r="C191" s="157"/>
      <c r="D191" s="157"/>
      <c r="E191" s="157"/>
      <c r="F191" s="157"/>
      <c r="G191" s="157"/>
      <c r="H191" s="157"/>
      <c r="I191" s="157"/>
      <c r="J191" s="157"/>
      <c r="K191" s="157"/>
      <c r="L191" s="157"/>
      <c r="M191" s="157"/>
      <c r="N191" s="157"/>
      <c r="O191" s="157"/>
      <c r="P191" s="157"/>
      <c r="Q191" s="157"/>
      <c r="R191" s="157"/>
      <c r="S191" s="157"/>
      <c r="T191" s="157"/>
      <c r="U191" s="157"/>
      <c r="V191" t="s" s="154">
        <v>2068</v>
      </c>
      <c r="W191" t="s" s="154">
        <v>2069</v>
      </c>
      <c r="X191" s="157"/>
      <c r="Y191" s="157"/>
      <c r="Z191" s="157"/>
      <c r="AA191" s="157"/>
      <c r="AB191" s="157"/>
      <c r="AC191" s="157"/>
      <c r="AD191" s="157"/>
      <c r="AE191" s="157"/>
      <c r="AF191" t="s" s="154">
        <v>606</v>
      </c>
      <c r="AG191" s="157"/>
      <c r="AH191" s="157"/>
    </row>
    <row r="192" s="141" customFormat="1" ht="15.2" customHeight="1">
      <c r="B192" t="s" s="153">
        <f>IF(INDEX(C192:AH192,1,'Tarifas Eléctricas'!$E$38)=0," ",INDEX(C192:AH192,1,'Tarifas Eléctricas'!$E$38))</f>
        <v>570</v>
      </c>
      <c r="C192" s="157"/>
      <c r="D192" s="157"/>
      <c r="E192" s="157"/>
      <c r="F192" s="157"/>
      <c r="G192" s="157"/>
      <c r="H192" s="157"/>
      <c r="I192" s="157"/>
      <c r="J192" s="157"/>
      <c r="K192" s="157"/>
      <c r="L192" s="157"/>
      <c r="M192" s="157"/>
      <c r="N192" s="157"/>
      <c r="O192" s="157"/>
      <c r="P192" s="157"/>
      <c r="Q192" s="157"/>
      <c r="R192" s="157"/>
      <c r="S192" s="157"/>
      <c r="T192" s="157"/>
      <c r="U192" s="157"/>
      <c r="V192" t="s" s="154">
        <v>2070</v>
      </c>
      <c r="W192" t="s" s="154">
        <v>2071</v>
      </c>
      <c r="X192" s="157"/>
      <c r="Y192" s="157"/>
      <c r="Z192" s="157"/>
      <c r="AA192" s="157"/>
      <c r="AB192" s="157"/>
      <c r="AC192" s="157"/>
      <c r="AD192" s="157"/>
      <c r="AE192" s="157"/>
      <c r="AF192" t="s" s="154">
        <v>2072</v>
      </c>
      <c r="AG192" s="157"/>
      <c r="AH192" s="157"/>
    </row>
    <row r="193" s="141" customFormat="1" ht="15.2" customHeight="1">
      <c r="B193" t="s" s="153">
        <f>IF(INDEX(C193:AH193,1,'Tarifas Eléctricas'!$E$38)=0," ",INDEX(C193:AH193,1,'Tarifas Eléctricas'!$E$38))</f>
        <v>570</v>
      </c>
      <c r="C193" s="157"/>
      <c r="D193" s="157"/>
      <c r="E193" s="157"/>
      <c r="F193" s="157"/>
      <c r="G193" s="157"/>
      <c r="H193" s="157"/>
      <c r="I193" s="157"/>
      <c r="J193" s="157"/>
      <c r="K193" s="157"/>
      <c r="L193" s="157"/>
      <c r="M193" s="157"/>
      <c r="N193" s="157"/>
      <c r="O193" s="157"/>
      <c r="P193" s="157"/>
      <c r="Q193" s="157"/>
      <c r="R193" s="157"/>
      <c r="S193" s="157"/>
      <c r="T193" s="157"/>
      <c r="U193" s="157"/>
      <c r="V193" t="s" s="154">
        <v>2073</v>
      </c>
      <c r="W193" t="s" s="154">
        <v>2074</v>
      </c>
      <c r="X193" s="157"/>
      <c r="Y193" s="157"/>
      <c r="Z193" s="157"/>
      <c r="AA193" s="157"/>
      <c r="AB193" s="157"/>
      <c r="AC193" s="157"/>
      <c r="AD193" s="157"/>
      <c r="AE193" s="157"/>
      <c r="AF193" t="s" s="154">
        <v>2075</v>
      </c>
      <c r="AG193" s="157"/>
      <c r="AH193" s="157"/>
    </row>
    <row r="194" s="141" customFormat="1" ht="15.2" customHeight="1">
      <c r="B194" t="s" s="153">
        <f>IF(INDEX(C194:AH194,1,'Tarifas Eléctricas'!$E$38)=0," ",INDEX(C194:AH194,1,'Tarifas Eléctricas'!$E$38))</f>
        <v>570</v>
      </c>
      <c r="C194" s="157"/>
      <c r="D194" s="157"/>
      <c r="E194" s="157"/>
      <c r="F194" s="157"/>
      <c r="G194" s="157"/>
      <c r="H194" s="157"/>
      <c r="I194" s="157"/>
      <c r="J194" s="157"/>
      <c r="K194" s="157"/>
      <c r="L194" s="157"/>
      <c r="M194" s="157"/>
      <c r="N194" s="157"/>
      <c r="O194" s="157"/>
      <c r="P194" s="157"/>
      <c r="Q194" s="157"/>
      <c r="R194" s="157"/>
      <c r="S194" s="157"/>
      <c r="T194" s="157"/>
      <c r="U194" s="157"/>
      <c r="V194" t="s" s="154">
        <v>2076</v>
      </c>
      <c r="W194" t="s" s="154">
        <v>2077</v>
      </c>
      <c r="X194" s="157"/>
      <c r="Y194" s="157"/>
      <c r="Z194" s="157"/>
      <c r="AA194" s="157"/>
      <c r="AB194" s="157"/>
      <c r="AC194" s="157"/>
      <c r="AD194" s="157"/>
      <c r="AE194" s="157"/>
      <c r="AF194" t="s" s="154">
        <v>2078</v>
      </c>
      <c r="AG194" s="157"/>
      <c r="AH194" s="157"/>
    </row>
    <row r="195" s="141" customFormat="1" ht="15.2" customHeight="1">
      <c r="B195" t="s" s="153">
        <f>IF(INDEX(C195:AH195,1,'Tarifas Eléctricas'!$E$38)=0," ",INDEX(C195:AH195,1,'Tarifas Eléctricas'!$E$38))</f>
        <v>570</v>
      </c>
      <c r="C195" s="157"/>
      <c r="D195" s="157"/>
      <c r="E195" s="157"/>
      <c r="F195" s="157"/>
      <c r="G195" s="157"/>
      <c r="H195" s="157"/>
      <c r="I195" s="157"/>
      <c r="J195" s="157"/>
      <c r="K195" s="157"/>
      <c r="L195" s="157"/>
      <c r="M195" s="157"/>
      <c r="N195" s="157"/>
      <c r="O195" s="157"/>
      <c r="P195" s="157"/>
      <c r="Q195" s="157"/>
      <c r="R195" s="157"/>
      <c r="S195" s="157"/>
      <c r="T195" s="157"/>
      <c r="U195" s="157"/>
      <c r="V195" t="s" s="154">
        <v>2079</v>
      </c>
      <c r="W195" t="s" s="154">
        <v>2080</v>
      </c>
      <c r="X195" s="157"/>
      <c r="Y195" s="157"/>
      <c r="Z195" s="157"/>
      <c r="AA195" s="157"/>
      <c r="AB195" s="157"/>
      <c r="AC195" s="157"/>
      <c r="AD195" s="157"/>
      <c r="AE195" s="157"/>
      <c r="AF195" t="s" s="154">
        <v>2081</v>
      </c>
      <c r="AG195" s="157"/>
      <c r="AH195" s="157"/>
    </row>
    <row r="196" s="141" customFormat="1" ht="15.2" customHeight="1">
      <c r="B196" t="s" s="153">
        <f>IF(INDEX(C196:AH196,1,'Tarifas Eléctricas'!$E$38)=0," ",INDEX(C196:AH196,1,'Tarifas Eléctricas'!$E$38))</f>
        <v>570</v>
      </c>
      <c r="C196" s="157"/>
      <c r="D196" s="157"/>
      <c r="E196" s="157"/>
      <c r="F196" s="157"/>
      <c r="G196" s="157"/>
      <c r="H196" s="157"/>
      <c r="I196" s="157"/>
      <c r="J196" s="157"/>
      <c r="K196" s="157"/>
      <c r="L196" s="157"/>
      <c r="M196" s="157"/>
      <c r="N196" s="157"/>
      <c r="O196" s="157"/>
      <c r="P196" s="157"/>
      <c r="Q196" s="157"/>
      <c r="R196" s="157"/>
      <c r="S196" s="157"/>
      <c r="T196" s="157"/>
      <c r="U196" s="157"/>
      <c r="V196" t="s" s="154">
        <v>561</v>
      </c>
      <c r="W196" t="s" s="154">
        <v>545</v>
      </c>
      <c r="X196" s="157"/>
      <c r="Y196" s="157"/>
      <c r="Z196" s="157"/>
      <c r="AA196" s="157"/>
      <c r="AB196" s="157"/>
      <c r="AC196" s="157"/>
      <c r="AD196" s="157"/>
      <c r="AE196" s="157"/>
      <c r="AF196" t="s" s="154">
        <v>2082</v>
      </c>
      <c r="AG196" s="157"/>
      <c r="AH196" s="157"/>
    </row>
    <row r="197" s="141" customFormat="1" ht="15.2" customHeight="1">
      <c r="B197" t="s" s="153">
        <f>IF(INDEX(C197:AH197,1,'Tarifas Eléctricas'!$E$38)=0," ",INDEX(C197:AH197,1,'Tarifas Eléctricas'!$E$38))</f>
        <v>570</v>
      </c>
      <c r="C197" s="157"/>
      <c r="D197" s="157"/>
      <c r="E197" s="157"/>
      <c r="F197" s="157"/>
      <c r="G197" s="157"/>
      <c r="H197" s="157"/>
      <c r="I197" s="157"/>
      <c r="J197" s="157"/>
      <c r="K197" s="157"/>
      <c r="L197" s="157"/>
      <c r="M197" s="157"/>
      <c r="N197" s="157"/>
      <c r="O197" s="157"/>
      <c r="P197" s="157"/>
      <c r="Q197" s="157"/>
      <c r="R197" s="157"/>
      <c r="S197" s="157"/>
      <c r="T197" s="157"/>
      <c r="U197" s="157"/>
      <c r="V197" t="s" s="154">
        <v>2083</v>
      </c>
      <c r="W197" t="s" s="154">
        <v>993</v>
      </c>
      <c r="X197" s="157"/>
      <c r="Y197" s="157"/>
      <c r="Z197" s="157"/>
      <c r="AA197" s="157"/>
      <c r="AB197" s="157"/>
      <c r="AC197" s="157"/>
      <c r="AD197" s="157"/>
      <c r="AE197" s="157"/>
      <c r="AF197" t="s" s="154">
        <v>2084</v>
      </c>
      <c r="AG197" s="157"/>
      <c r="AH197" s="157"/>
    </row>
    <row r="198" s="141" customFormat="1" ht="15.2" customHeight="1">
      <c r="B198" t="s" s="153">
        <f>IF(INDEX(C198:AH198,1,'Tarifas Eléctricas'!$E$38)=0," ",INDEX(C198:AH198,1,'Tarifas Eléctricas'!$E$38))</f>
        <v>570</v>
      </c>
      <c r="C198" s="157"/>
      <c r="D198" s="157"/>
      <c r="E198" s="157"/>
      <c r="F198" s="157"/>
      <c r="G198" s="157"/>
      <c r="H198" s="157"/>
      <c r="I198" s="157"/>
      <c r="J198" s="157"/>
      <c r="K198" s="157"/>
      <c r="L198" s="157"/>
      <c r="M198" s="157"/>
      <c r="N198" s="157"/>
      <c r="O198" s="157"/>
      <c r="P198" s="157"/>
      <c r="Q198" s="157"/>
      <c r="R198" s="157"/>
      <c r="S198" s="157"/>
      <c r="T198" s="157"/>
      <c r="U198" s="157"/>
      <c r="V198" t="s" s="154">
        <v>2085</v>
      </c>
      <c r="W198" t="s" s="154">
        <v>2086</v>
      </c>
      <c r="X198" s="157"/>
      <c r="Y198" s="157"/>
      <c r="Z198" s="157"/>
      <c r="AA198" s="157"/>
      <c r="AB198" s="157"/>
      <c r="AC198" s="157"/>
      <c r="AD198" s="157"/>
      <c r="AE198" s="157"/>
      <c r="AF198" t="s" s="154">
        <v>2087</v>
      </c>
      <c r="AG198" s="157"/>
      <c r="AH198" s="157"/>
    </row>
    <row r="199" s="141" customFormat="1" ht="15.2" customHeight="1">
      <c r="B199" t="s" s="153">
        <f>IF(INDEX(C199:AH199,1,'Tarifas Eléctricas'!$E$38)=0," ",INDEX(C199:AH199,1,'Tarifas Eléctricas'!$E$38))</f>
        <v>570</v>
      </c>
      <c r="C199" s="157"/>
      <c r="D199" s="157"/>
      <c r="E199" s="157"/>
      <c r="F199" s="157"/>
      <c r="G199" s="157"/>
      <c r="H199" s="157"/>
      <c r="I199" s="157"/>
      <c r="J199" s="157"/>
      <c r="K199" s="157"/>
      <c r="L199" s="157"/>
      <c r="M199" s="157"/>
      <c r="N199" s="157"/>
      <c r="O199" s="157"/>
      <c r="P199" s="157"/>
      <c r="Q199" s="157"/>
      <c r="R199" s="157"/>
      <c r="S199" s="157"/>
      <c r="T199" s="157"/>
      <c r="U199" s="157"/>
      <c r="V199" t="s" s="154">
        <v>2088</v>
      </c>
      <c r="W199" t="s" s="154">
        <v>2089</v>
      </c>
      <c r="X199" s="157"/>
      <c r="Y199" s="157"/>
      <c r="Z199" s="157"/>
      <c r="AA199" s="157"/>
      <c r="AB199" s="157"/>
      <c r="AC199" s="157"/>
      <c r="AD199" s="157"/>
      <c r="AE199" s="157"/>
      <c r="AF199" t="s" s="154">
        <v>2090</v>
      </c>
      <c r="AG199" s="157"/>
      <c r="AH199" s="157"/>
    </row>
    <row r="200" s="141" customFormat="1" ht="15.2" customHeight="1">
      <c r="B200" t="s" s="153">
        <f>IF(INDEX(C200:AH200,1,'Tarifas Eléctricas'!$E$38)=0," ",INDEX(C200:AH200,1,'Tarifas Eléctricas'!$E$38))</f>
        <v>570</v>
      </c>
      <c r="C200" s="157"/>
      <c r="D200" s="157"/>
      <c r="E200" s="157"/>
      <c r="F200" s="157"/>
      <c r="G200" s="157"/>
      <c r="H200" s="157"/>
      <c r="I200" s="157"/>
      <c r="J200" s="157"/>
      <c r="K200" s="157"/>
      <c r="L200" s="157"/>
      <c r="M200" s="157"/>
      <c r="N200" s="157"/>
      <c r="O200" s="157"/>
      <c r="P200" s="157"/>
      <c r="Q200" s="157"/>
      <c r="R200" s="157"/>
      <c r="S200" s="157"/>
      <c r="T200" s="157"/>
      <c r="U200" s="157"/>
      <c r="V200" t="s" s="154">
        <v>2091</v>
      </c>
      <c r="W200" t="s" s="154">
        <v>2092</v>
      </c>
      <c r="X200" s="157"/>
      <c r="Y200" s="157"/>
      <c r="Z200" s="157"/>
      <c r="AA200" s="157"/>
      <c r="AB200" s="157"/>
      <c r="AC200" s="157"/>
      <c r="AD200" s="157"/>
      <c r="AE200" s="157"/>
      <c r="AF200" t="s" s="154">
        <v>884</v>
      </c>
      <c r="AG200" s="157"/>
      <c r="AH200" s="157"/>
    </row>
    <row r="201" s="141" customFormat="1" ht="15.2" customHeight="1">
      <c r="B201" t="s" s="153">
        <f>IF(INDEX(C201:AH201,1,'Tarifas Eléctricas'!$E$38)=0," ",INDEX(C201:AH201,1,'Tarifas Eléctricas'!$E$38))</f>
        <v>570</v>
      </c>
      <c r="C201" s="157"/>
      <c r="D201" s="157"/>
      <c r="E201" s="157"/>
      <c r="F201" s="157"/>
      <c r="G201" s="157"/>
      <c r="H201" s="157"/>
      <c r="I201" s="157"/>
      <c r="J201" s="157"/>
      <c r="K201" s="157"/>
      <c r="L201" s="157"/>
      <c r="M201" s="157"/>
      <c r="N201" s="157"/>
      <c r="O201" s="157"/>
      <c r="P201" s="157"/>
      <c r="Q201" s="157"/>
      <c r="R201" s="157"/>
      <c r="S201" s="157"/>
      <c r="T201" s="157"/>
      <c r="U201" s="157"/>
      <c r="V201" t="s" s="154">
        <v>2093</v>
      </c>
      <c r="W201" t="s" s="154">
        <v>2094</v>
      </c>
      <c r="X201" s="157"/>
      <c r="Y201" s="157"/>
      <c r="Z201" s="157"/>
      <c r="AA201" s="157"/>
      <c r="AB201" s="157"/>
      <c r="AC201" s="157"/>
      <c r="AD201" s="157"/>
      <c r="AE201" s="157"/>
      <c r="AF201" t="s" s="154">
        <v>990</v>
      </c>
      <c r="AG201" s="157"/>
      <c r="AH201" s="157"/>
    </row>
    <row r="202" s="141" customFormat="1" ht="15.2" customHeight="1">
      <c r="B202" t="s" s="153">
        <f>IF(INDEX(C202:AH202,1,'Tarifas Eléctricas'!$E$38)=0," ",INDEX(C202:AH202,1,'Tarifas Eléctricas'!$E$38))</f>
        <v>570</v>
      </c>
      <c r="C202" s="157"/>
      <c r="D202" s="157"/>
      <c r="E202" s="157"/>
      <c r="F202" s="157"/>
      <c r="G202" s="157"/>
      <c r="H202" s="157"/>
      <c r="I202" s="157"/>
      <c r="J202" s="157"/>
      <c r="K202" s="157"/>
      <c r="L202" s="157"/>
      <c r="M202" s="157"/>
      <c r="N202" s="157"/>
      <c r="O202" s="157"/>
      <c r="P202" s="157"/>
      <c r="Q202" s="157"/>
      <c r="R202" s="157"/>
      <c r="S202" s="157"/>
      <c r="T202" s="157"/>
      <c r="U202" s="157"/>
      <c r="V202" t="s" s="154">
        <v>2095</v>
      </c>
      <c r="W202" t="s" s="154">
        <v>2096</v>
      </c>
      <c r="X202" s="157"/>
      <c r="Y202" s="157"/>
      <c r="Z202" s="157"/>
      <c r="AA202" s="157"/>
      <c r="AB202" s="157"/>
      <c r="AC202" s="157"/>
      <c r="AD202" s="157"/>
      <c r="AE202" s="157"/>
      <c r="AF202" t="s" s="154">
        <v>2097</v>
      </c>
      <c r="AG202" s="157"/>
      <c r="AH202" s="157"/>
    </row>
    <row r="203" s="141" customFormat="1" ht="15.2" customHeight="1">
      <c r="B203" t="s" s="153">
        <f>IF(INDEX(C203:AH203,1,'Tarifas Eléctricas'!$E$38)=0," ",INDEX(C203:AH203,1,'Tarifas Eléctricas'!$E$38))</f>
        <v>570</v>
      </c>
      <c r="C203" s="157"/>
      <c r="D203" s="157"/>
      <c r="E203" s="157"/>
      <c r="F203" s="157"/>
      <c r="G203" s="157"/>
      <c r="H203" s="157"/>
      <c r="I203" s="157"/>
      <c r="J203" s="157"/>
      <c r="K203" s="157"/>
      <c r="L203" s="157"/>
      <c r="M203" s="157"/>
      <c r="N203" s="157"/>
      <c r="O203" s="157"/>
      <c r="P203" s="157"/>
      <c r="Q203" s="157"/>
      <c r="R203" s="157"/>
      <c r="S203" s="157"/>
      <c r="T203" s="157"/>
      <c r="U203" s="157"/>
      <c r="V203" t="s" s="154">
        <v>2098</v>
      </c>
      <c r="W203" t="s" s="154">
        <v>2099</v>
      </c>
      <c r="X203" s="157"/>
      <c r="Y203" s="157"/>
      <c r="Z203" s="157"/>
      <c r="AA203" s="157"/>
      <c r="AB203" s="157"/>
      <c r="AC203" s="157"/>
      <c r="AD203" s="157"/>
      <c r="AE203" s="157"/>
      <c r="AF203" t="s" s="154">
        <v>2100</v>
      </c>
      <c r="AG203" s="157"/>
      <c r="AH203" s="157"/>
    </row>
    <row r="204" s="141" customFormat="1" ht="15.2" customHeight="1">
      <c r="B204" t="s" s="153">
        <f>IF(INDEX(C204:AH204,1,'Tarifas Eléctricas'!$E$38)=0," ",INDEX(C204:AH204,1,'Tarifas Eléctricas'!$E$38))</f>
        <v>570</v>
      </c>
      <c r="C204" s="157"/>
      <c r="D204" s="157"/>
      <c r="E204" s="157"/>
      <c r="F204" s="157"/>
      <c r="G204" s="157"/>
      <c r="H204" s="157"/>
      <c r="I204" s="157"/>
      <c r="J204" s="157"/>
      <c r="K204" s="157"/>
      <c r="L204" s="157"/>
      <c r="M204" s="157"/>
      <c r="N204" s="157"/>
      <c r="O204" s="157"/>
      <c r="P204" s="157"/>
      <c r="Q204" s="157"/>
      <c r="R204" s="157"/>
      <c r="S204" s="157"/>
      <c r="T204" s="157"/>
      <c r="U204" s="157"/>
      <c r="V204" t="s" s="154">
        <v>2101</v>
      </c>
      <c r="W204" t="s" s="154">
        <v>2102</v>
      </c>
      <c r="X204" s="157"/>
      <c r="Y204" s="157"/>
      <c r="Z204" s="157"/>
      <c r="AA204" s="157"/>
      <c r="AB204" s="157"/>
      <c r="AC204" s="157"/>
      <c r="AD204" s="157"/>
      <c r="AE204" s="157"/>
      <c r="AF204" t="s" s="154">
        <v>2103</v>
      </c>
      <c r="AG204" s="157"/>
      <c r="AH204" s="157"/>
    </row>
    <row r="205" s="141" customFormat="1" ht="15.2" customHeight="1">
      <c r="B205" t="s" s="153">
        <f>IF(INDEX(C205:AH205,1,'Tarifas Eléctricas'!$E$38)=0," ",INDEX(C205:AH205,1,'Tarifas Eléctricas'!$E$38))</f>
        <v>570</v>
      </c>
      <c r="C205" s="157"/>
      <c r="D205" s="157"/>
      <c r="E205" s="157"/>
      <c r="F205" s="157"/>
      <c r="G205" s="157"/>
      <c r="H205" s="157"/>
      <c r="I205" s="157"/>
      <c r="J205" s="157"/>
      <c r="K205" s="157"/>
      <c r="L205" s="157"/>
      <c r="M205" s="157"/>
      <c r="N205" s="157"/>
      <c r="O205" s="157"/>
      <c r="P205" s="157"/>
      <c r="Q205" s="157"/>
      <c r="R205" s="157"/>
      <c r="S205" s="157"/>
      <c r="T205" s="157"/>
      <c r="U205" s="157"/>
      <c r="V205" t="s" s="154">
        <v>2104</v>
      </c>
      <c r="W205" t="s" s="154">
        <v>2105</v>
      </c>
      <c r="X205" s="157"/>
      <c r="Y205" s="157"/>
      <c r="Z205" s="157"/>
      <c r="AA205" s="157"/>
      <c r="AB205" s="157"/>
      <c r="AC205" s="157"/>
      <c r="AD205" s="157"/>
      <c r="AE205" s="157"/>
      <c r="AF205" t="s" s="154">
        <v>2106</v>
      </c>
      <c r="AG205" s="157"/>
      <c r="AH205" s="157"/>
    </row>
    <row r="206" s="141" customFormat="1" ht="15.2" customHeight="1">
      <c r="B206" t="s" s="153">
        <f>IF(INDEX(C206:AH206,1,'Tarifas Eléctricas'!$E$38)=0," ",INDEX(C206:AH206,1,'Tarifas Eléctricas'!$E$38))</f>
        <v>570</v>
      </c>
      <c r="C206" s="157"/>
      <c r="D206" s="157"/>
      <c r="E206" s="157"/>
      <c r="F206" s="157"/>
      <c r="G206" s="157"/>
      <c r="H206" s="157"/>
      <c r="I206" s="157"/>
      <c r="J206" s="157"/>
      <c r="K206" s="157"/>
      <c r="L206" s="157"/>
      <c r="M206" s="157"/>
      <c r="N206" s="157"/>
      <c r="O206" s="157"/>
      <c r="P206" s="157"/>
      <c r="Q206" s="157"/>
      <c r="R206" s="157"/>
      <c r="S206" s="157"/>
      <c r="T206" s="157"/>
      <c r="U206" s="157"/>
      <c r="V206" t="s" s="154">
        <v>2107</v>
      </c>
      <c r="W206" t="s" s="154">
        <v>2108</v>
      </c>
      <c r="X206" s="157"/>
      <c r="Y206" s="157"/>
      <c r="Z206" s="157"/>
      <c r="AA206" s="157"/>
      <c r="AB206" s="157"/>
      <c r="AC206" s="157"/>
      <c r="AD206" s="157"/>
      <c r="AE206" s="157"/>
      <c r="AF206" t="s" s="154">
        <v>2109</v>
      </c>
      <c r="AG206" s="157"/>
      <c r="AH206" s="157"/>
    </row>
    <row r="207" s="141" customFormat="1" ht="15.2" customHeight="1">
      <c r="B207" t="s" s="153">
        <f>IF(INDEX(C207:AH207,1,'Tarifas Eléctricas'!$E$38)=0," ",INDEX(C207:AH207,1,'Tarifas Eléctricas'!$E$38))</f>
        <v>570</v>
      </c>
      <c r="C207" s="157"/>
      <c r="D207" s="157"/>
      <c r="E207" s="157"/>
      <c r="F207" s="157"/>
      <c r="G207" s="157"/>
      <c r="H207" s="157"/>
      <c r="I207" s="157"/>
      <c r="J207" s="157"/>
      <c r="K207" s="157"/>
      <c r="L207" s="157"/>
      <c r="M207" s="157"/>
      <c r="N207" s="157"/>
      <c r="O207" s="157"/>
      <c r="P207" s="157"/>
      <c r="Q207" s="157"/>
      <c r="R207" s="157"/>
      <c r="S207" s="157"/>
      <c r="T207" s="157"/>
      <c r="U207" s="157"/>
      <c r="V207" t="s" s="154">
        <v>2110</v>
      </c>
      <c r="W207" t="s" s="154">
        <v>2111</v>
      </c>
      <c r="X207" s="157"/>
      <c r="Y207" s="157"/>
      <c r="Z207" s="157"/>
      <c r="AA207" s="157"/>
      <c r="AB207" s="157"/>
      <c r="AC207" s="157"/>
      <c r="AD207" s="157"/>
      <c r="AE207" s="157"/>
      <c r="AF207" t="s" s="154">
        <v>2112</v>
      </c>
      <c r="AG207" s="157"/>
      <c r="AH207" s="157"/>
    </row>
    <row r="208" s="141" customFormat="1" ht="15.2" customHeight="1">
      <c r="B208" t="s" s="153">
        <f>IF(INDEX(C208:AH208,1,'Tarifas Eléctricas'!$E$38)=0," ",INDEX(C208:AH208,1,'Tarifas Eléctricas'!$E$38))</f>
        <v>570</v>
      </c>
      <c r="C208" s="157"/>
      <c r="D208" s="157"/>
      <c r="E208" s="157"/>
      <c r="F208" s="157"/>
      <c r="G208" s="157"/>
      <c r="H208" s="157"/>
      <c r="I208" s="157"/>
      <c r="J208" s="157"/>
      <c r="K208" s="157"/>
      <c r="L208" s="157"/>
      <c r="M208" s="157"/>
      <c r="N208" s="157"/>
      <c r="O208" s="157"/>
      <c r="P208" s="157"/>
      <c r="Q208" s="157"/>
      <c r="R208" s="157"/>
      <c r="S208" s="157"/>
      <c r="T208" s="157"/>
      <c r="U208" s="157"/>
      <c r="V208" t="s" s="154">
        <v>2113</v>
      </c>
      <c r="W208" t="s" s="154">
        <v>2114</v>
      </c>
      <c r="X208" s="157"/>
      <c r="Y208" s="157"/>
      <c r="Z208" s="157"/>
      <c r="AA208" s="157"/>
      <c r="AB208" s="157"/>
      <c r="AC208" s="157"/>
      <c r="AD208" s="157"/>
      <c r="AE208" s="157"/>
      <c r="AF208" t="s" s="154">
        <v>2115</v>
      </c>
      <c r="AG208" s="157"/>
      <c r="AH208" s="157"/>
    </row>
    <row r="209" s="141" customFormat="1" ht="15.2" customHeight="1">
      <c r="B209" t="s" s="153">
        <f>IF(INDEX(C209:AH209,1,'Tarifas Eléctricas'!$E$38)=0," ",INDEX(C209:AH209,1,'Tarifas Eléctricas'!$E$38))</f>
        <v>570</v>
      </c>
      <c r="C209" s="157"/>
      <c r="D209" s="157"/>
      <c r="E209" s="157"/>
      <c r="F209" s="157"/>
      <c r="G209" s="157"/>
      <c r="H209" s="157"/>
      <c r="I209" s="157"/>
      <c r="J209" s="157"/>
      <c r="K209" s="157"/>
      <c r="L209" s="157"/>
      <c r="M209" s="157"/>
      <c r="N209" s="157"/>
      <c r="O209" s="157"/>
      <c r="P209" s="157"/>
      <c r="Q209" s="157"/>
      <c r="R209" s="157"/>
      <c r="S209" s="157"/>
      <c r="T209" s="157"/>
      <c r="U209" s="157"/>
      <c r="V209" t="s" s="154">
        <v>2116</v>
      </c>
      <c r="W209" t="s" s="154">
        <v>2117</v>
      </c>
      <c r="X209" s="157"/>
      <c r="Y209" s="157"/>
      <c r="Z209" s="157"/>
      <c r="AA209" s="157"/>
      <c r="AB209" s="157"/>
      <c r="AC209" s="157"/>
      <c r="AD209" s="157"/>
      <c r="AE209" s="157"/>
      <c r="AF209" t="s" s="154">
        <v>2118</v>
      </c>
      <c r="AG209" s="157"/>
      <c r="AH209" s="157"/>
    </row>
    <row r="210" s="141" customFormat="1" ht="15.2" customHeight="1">
      <c r="B210" t="s" s="153">
        <f>IF(INDEX(C210:AH210,1,'Tarifas Eléctricas'!$E$38)=0," ",INDEX(C210:AH210,1,'Tarifas Eléctricas'!$E$38))</f>
        <v>570</v>
      </c>
      <c r="C210" s="157"/>
      <c r="D210" s="157"/>
      <c r="E210" s="157"/>
      <c r="F210" s="157"/>
      <c r="G210" s="157"/>
      <c r="H210" s="157"/>
      <c r="I210" s="157"/>
      <c r="J210" s="157"/>
      <c r="K210" s="157"/>
      <c r="L210" s="157"/>
      <c r="M210" s="157"/>
      <c r="N210" s="157"/>
      <c r="O210" s="157"/>
      <c r="P210" s="157"/>
      <c r="Q210" s="157"/>
      <c r="R210" s="157"/>
      <c r="S210" s="157"/>
      <c r="T210" s="157"/>
      <c r="U210" s="157"/>
      <c r="V210" t="s" s="154">
        <v>2119</v>
      </c>
      <c r="W210" t="s" s="154">
        <v>2120</v>
      </c>
      <c r="X210" s="157"/>
      <c r="Y210" s="157"/>
      <c r="Z210" s="157"/>
      <c r="AA210" s="157"/>
      <c r="AB210" s="157"/>
      <c r="AC210" s="157"/>
      <c r="AD210" s="157"/>
      <c r="AE210" s="157"/>
      <c r="AF210" t="s" s="154">
        <v>2121</v>
      </c>
      <c r="AG210" s="157"/>
      <c r="AH210" s="157"/>
    </row>
    <row r="211" s="141" customFormat="1" ht="15.2" customHeight="1">
      <c r="B211" t="s" s="153">
        <f>IF(INDEX(C211:AH211,1,'Tarifas Eléctricas'!$E$38)=0," ",INDEX(C211:AH211,1,'Tarifas Eléctricas'!$E$38))</f>
        <v>570</v>
      </c>
      <c r="C211" s="157"/>
      <c r="D211" s="157"/>
      <c r="E211" s="157"/>
      <c r="F211" s="157"/>
      <c r="G211" s="157"/>
      <c r="H211" s="157"/>
      <c r="I211" s="157"/>
      <c r="J211" s="157"/>
      <c r="K211" s="157"/>
      <c r="L211" s="157"/>
      <c r="M211" s="157"/>
      <c r="N211" s="157"/>
      <c r="O211" s="157"/>
      <c r="P211" s="157"/>
      <c r="Q211" s="157"/>
      <c r="R211" s="157"/>
      <c r="S211" s="157"/>
      <c r="T211" s="157"/>
      <c r="U211" s="157"/>
      <c r="V211" t="s" s="154">
        <v>2122</v>
      </c>
      <c r="W211" t="s" s="154">
        <v>2123</v>
      </c>
      <c r="X211" s="157"/>
      <c r="Y211" s="157"/>
      <c r="Z211" s="157"/>
      <c r="AA211" s="157"/>
      <c r="AB211" s="157"/>
      <c r="AC211" s="157"/>
      <c r="AD211" s="157"/>
      <c r="AE211" s="157"/>
      <c r="AF211" t="s" s="154">
        <v>2124</v>
      </c>
      <c r="AG211" s="157"/>
      <c r="AH211" s="157"/>
    </row>
    <row r="212" s="141" customFormat="1" ht="15.2" customHeight="1">
      <c r="B212" t="s" s="153">
        <f>IF(INDEX(C212:AH212,1,'Tarifas Eléctricas'!$E$38)=0," ",INDEX(C212:AH212,1,'Tarifas Eléctricas'!$E$38))</f>
        <v>570</v>
      </c>
      <c r="C212" s="157"/>
      <c r="D212" s="157"/>
      <c r="E212" s="157"/>
      <c r="F212" s="157"/>
      <c r="G212" s="157"/>
      <c r="H212" s="157"/>
      <c r="I212" s="157"/>
      <c r="J212" s="157"/>
      <c r="K212" s="157"/>
      <c r="L212" s="157"/>
      <c r="M212" s="157"/>
      <c r="N212" s="157"/>
      <c r="O212" s="157"/>
      <c r="P212" s="157"/>
      <c r="Q212" s="157"/>
      <c r="R212" s="157"/>
      <c r="S212" s="157"/>
      <c r="T212" s="157"/>
      <c r="U212" s="157"/>
      <c r="V212" t="s" s="154">
        <v>2125</v>
      </c>
      <c r="W212" t="s" s="154">
        <v>2126</v>
      </c>
      <c r="X212" s="157"/>
      <c r="Y212" s="157"/>
      <c r="Z212" s="157"/>
      <c r="AA212" s="157"/>
      <c r="AB212" s="157"/>
      <c r="AC212" s="157"/>
      <c r="AD212" s="157"/>
      <c r="AE212" s="157"/>
      <c r="AF212" t="s" s="154">
        <v>2127</v>
      </c>
      <c r="AG212" s="157"/>
      <c r="AH212" s="157"/>
    </row>
    <row r="213" s="141" customFormat="1" ht="15.2" customHeight="1">
      <c r="B213" t="s" s="153">
        <f>IF(INDEX(C213:AH213,1,'Tarifas Eléctricas'!$E$38)=0," ",INDEX(C213:AH213,1,'Tarifas Eléctricas'!$E$38))</f>
        <v>570</v>
      </c>
      <c r="C213" s="157"/>
      <c r="D213" s="157"/>
      <c r="E213" s="157"/>
      <c r="F213" s="157"/>
      <c r="G213" s="157"/>
      <c r="H213" s="157"/>
      <c r="I213" s="157"/>
      <c r="J213" s="157"/>
      <c r="K213" s="157"/>
      <c r="L213" s="157"/>
      <c r="M213" s="157"/>
      <c r="N213" s="157"/>
      <c r="O213" s="157"/>
      <c r="P213" s="157"/>
      <c r="Q213" s="157"/>
      <c r="R213" s="157"/>
      <c r="S213" s="157"/>
      <c r="T213" s="157"/>
      <c r="U213" s="157"/>
      <c r="V213" t="s" s="154">
        <v>2128</v>
      </c>
      <c r="W213" t="s" s="154">
        <v>990</v>
      </c>
      <c r="X213" s="157"/>
      <c r="Y213" s="157"/>
      <c r="Z213" s="157"/>
      <c r="AA213" s="157"/>
      <c r="AB213" s="157"/>
      <c r="AC213" s="157"/>
      <c r="AD213" s="157"/>
      <c r="AE213" s="157"/>
      <c r="AF213" t="s" s="154">
        <v>2129</v>
      </c>
      <c r="AG213" s="157"/>
      <c r="AH213" s="157"/>
    </row>
    <row r="214" s="141" customFormat="1" ht="15.2" customHeight="1">
      <c r="B214" t="s" s="153">
        <f>IF(INDEX(C214:AH214,1,'Tarifas Eléctricas'!$E$38)=0," ",INDEX(C214:AH214,1,'Tarifas Eléctricas'!$E$38))</f>
        <v>570</v>
      </c>
      <c r="C214" s="157"/>
      <c r="D214" s="157"/>
      <c r="E214" s="157"/>
      <c r="F214" s="157"/>
      <c r="G214" s="157"/>
      <c r="H214" s="157"/>
      <c r="I214" s="157"/>
      <c r="J214" s="157"/>
      <c r="K214" s="157"/>
      <c r="L214" s="157"/>
      <c r="M214" s="157"/>
      <c r="N214" s="157"/>
      <c r="O214" s="157"/>
      <c r="P214" s="157"/>
      <c r="Q214" s="157"/>
      <c r="R214" s="157"/>
      <c r="S214" s="157"/>
      <c r="T214" s="157"/>
      <c r="U214" s="157"/>
      <c r="V214" t="s" s="154">
        <v>2130</v>
      </c>
      <c r="W214" t="s" s="154">
        <v>2131</v>
      </c>
      <c r="X214" s="157"/>
      <c r="Y214" s="157"/>
      <c r="Z214" s="157"/>
      <c r="AA214" s="157"/>
      <c r="AB214" s="157"/>
      <c r="AC214" s="157"/>
      <c r="AD214" s="157"/>
      <c r="AE214" s="157"/>
      <c r="AF214" t="s" s="154">
        <v>2132</v>
      </c>
      <c r="AG214" s="157"/>
      <c r="AH214" s="157"/>
    </row>
    <row r="215" s="141" customFormat="1" ht="15.2" customHeight="1">
      <c r="B215" t="s" s="153">
        <f>IF(INDEX(C215:AH215,1,'Tarifas Eléctricas'!$E$38)=0," ",INDEX(C215:AH215,1,'Tarifas Eléctricas'!$E$38))</f>
        <v>570</v>
      </c>
      <c r="C215" s="157"/>
      <c r="D215" s="157"/>
      <c r="E215" s="157"/>
      <c r="F215" s="157"/>
      <c r="G215" s="157"/>
      <c r="H215" s="157"/>
      <c r="I215" s="157"/>
      <c r="J215" s="157"/>
      <c r="K215" s="157"/>
      <c r="L215" s="157"/>
      <c r="M215" s="157"/>
      <c r="N215" s="157"/>
      <c r="O215" s="157"/>
      <c r="P215" s="157"/>
      <c r="Q215" s="157"/>
      <c r="R215" s="157"/>
      <c r="S215" s="157"/>
      <c r="T215" s="157"/>
      <c r="U215" s="157"/>
      <c r="V215" t="s" s="154">
        <v>2133</v>
      </c>
      <c r="W215" t="s" s="154">
        <v>2134</v>
      </c>
      <c r="X215" s="157"/>
      <c r="Y215" s="157"/>
      <c r="Z215" s="157"/>
      <c r="AA215" s="157"/>
      <c r="AB215" s="157"/>
      <c r="AC215" s="157"/>
      <c r="AD215" s="157"/>
      <c r="AE215" s="157"/>
      <c r="AF215" s="157"/>
      <c r="AG215" s="157"/>
      <c r="AH215" s="157"/>
    </row>
    <row r="216" s="141" customFormat="1" ht="15.2" customHeight="1">
      <c r="B216" t="s" s="153">
        <f>IF(INDEX(C216:AH216,1,'Tarifas Eléctricas'!$E$38)=0," ",INDEX(C216:AH216,1,'Tarifas Eléctricas'!$E$38))</f>
        <v>570</v>
      </c>
      <c r="C216" s="157"/>
      <c r="D216" s="157"/>
      <c r="E216" s="157"/>
      <c r="F216" s="157"/>
      <c r="G216" s="157"/>
      <c r="H216" s="157"/>
      <c r="I216" s="157"/>
      <c r="J216" s="157"/>
      <c r="K216" s="157"/>
      <c r="L216" s="157"/>
      <c r="M216" s="157"/>
      <c r="N216" s="157"/>
      <c r="O216" s="157"/>
      <c r="P216" s="157"/>
      <c r="Q216" s="157"/>
      <c r="R216" s="157"/>
      <c r="S216" s="157"/>
      <c r="T216" s="157"/>
      <c r="U216" s="157"/>
      <c r="V216" t="s" s="154">
        <v>2135</v>
      </c>
      <c r="W216" t="s" s="154">
        <v>2136</v>
      </c>
      <c r="X216" s="157"/>
      <c r="Y216" s="157"/>
      <c r="Z216" s="157"/>
      <c r="AA216" s="157"/>
      <c r="AB216" s="157"/>
      <c r="AC216" s="157"/>
      <c r="AD216" s="157"/>
      <c r="AE216" s="157"/>
      <c r="AF216" s="157"/>
      <c r="AG216" s="157"/>
      <c r="AH216" s="157"/>
    </row>
    <row r="217" s="141" customFormat="1" ht="15.2" customHeight="1">
      <c r="B217" t="s" s="153">
        <f>IF(INDEX(C217:AH217,1,'Tarifas Eléctricas'!$E$38)=0," ",INDEX(C217:AH217,1,'Tarifas Eléctricas'!$E$38))</f>
        <v>570</v>
      </c>
      <c r="C217" s="157"/>
      <c r="D217" s="157"/>
      <c r="E217" s="157"/>
      <c r="F217" s="157"/>
      <c r="G217" s="157"/>
      <c r="H217" s="157"/>
      <c r="I217" s="157"/>
      <c r="J217" s="157"/>
      <c r="K217" s="157"/>
      <c r="L217" s="157"/>
      <c r="M217" s="157"/>
      <c r="N217" s="157"/>
      <c r="O217" s="157"/>
      <c r="P217" s="157"/>
      <c r="Q217" s="157"/>
      <c r="R217" s="157"/>
      <c r="S217" s="157"/>
      <c r="T217" s="157"/>
      <c r="U217" s="157"/>
      <c r="V217" t="s" s="154">
        <v>2137</v>
      </c>
      <c r="W217" t="s" s="154">
        <v>2138</v>
      </c>
      <c r="X217" s="157"/>
      <c r="Y217" s="157"/>
      <c r="Z217" s="157"/>
      <c r="AA217" s="157"/>
      <c r="AB217" s="157"/>
      <c r="AC217" s="157"/>
      <c r="AD217" s="157"/>
      <c r="AE217" s="157"/>
      <c r="AF217" s="157"/>
      <c r="AG217" s="157"/>
      <c r="AH217" s="157"/>
    </row>
    <row r="218" s="141" customFormat="1" ht="15.2" customHeight="1">
      <c r="B218" t="s" s="153">
        <f>IF(INDEX(C218:AH218,1,'Tarifas Eléctricas'!$E$38)=0," ",INDEX(C218:AH218,1,'Tarifas Eléctricas'!$E$38))</f>
        <v>570</v>
      </c>
      <c r="C218" s="157"/>
      <c r="D218" s="157"/>
      <c r="E218" s="157"/>
      <c r="F218" s="157"/>
      <c r="G218" s="157"/>
      <c r="H218" s="157"/>
      <c r="I218" s="157"/>
      <c r="J218" s="157"/>
      <c r="K218" s="157"/>
      <c r="L218" s="157"/>
      <c r="M218" s="157"/>
      <c r="N218" s="157"/>
      <c r="O218" s="157"/>
      <c r="P218" s="157"/>
      <c r="Q218" s="157"/>
      <c r="R218" s="157"/>
      <c r="S218" s="157"/>
      <c r="T218" s="157"/>
      <c r="U218" s="157"/>
      <c r="V218" t="s" s="154">
        <v>2139</v>
      </c>
      <c r="W218" t="s" s="154">
        <v>2140</v>
      </c>
      <c r="X218" s="157"/>
      <c r="Y218" s="157"/>
      <c r="Z218" s="157"/>
      <c r="AA218" s="157"/>
      <c r="AB218" s="157"/>
      <c r="AC218" s="157"/>
      <c r="AD218" s="157"/>
      <c r="AE218" s="157"/>
      <c r="AF218" s="157"/>
      <c r="AG218" s="157"/>
      <c r="AH218" s="157"/>
    </row>
    <row r="219" s="141" customFormat="1" ht="15.2" customHeight="1">
      <c r="B219" t="s" s="153">
        <f>IF(INDEX(C219:AH219,1,'Tarifas Eléctricas'!$E$38)=0," ",INDEX(C219:AH219,1,'Tarifas Eléctricas'!$E$38))</f>
        <v>570</v>
      </c>
      <c r="C219" s="157"/>
      <c r="D219" s="157"/>
      <c r="E219" s="157"/>
      <c r="F219" s="157"/>
      <c r="G219" s="157"/>
      <c r="H219" s="157"/>
      <c r="I219" s="157"/>
      <c r="J219" s="157"/>
      <c r="K219" s="157"/>
      <c r="L219" s="157"/>
      <c r="M219" s="157"/>
      <c r="N219" s="157"/>
      <c r="O219" s="157"/>
      <c r="P219" s="157"/>
      <c r="Q219" s="157"/>
      <c r="R219" s="157"/>
      <c r="S219" s="157"/>
      <c r="T219" s="157"/>
      <c r="U219" s="157"/>
      <c r="V219" t="s" s="154">
        <v>2141</v>
      </c>
      <c r="W219" t="s" s="154">
        <v>2142</v>
      </c>
      <c r="X219" s="157"/>
      <c r="Y219" s="157"/>
      <c r="Z219" s="157"/>
      <c r="AA219" s="157"/>
      <c r="AB219" s="157"/>
      <c r="AC219" s="157"/>
      <c r="AD219" s="157"/>
      <c r="AE219" s="157"/>
      <c r="AF219" s="157"/>
      <c r="AG219" s="157"/>
      <c r="AH219" s="157"/>
    </row>
    <row r="220" s="141" customFormat="1" ht="15.2" customHeight="1">
      <c r="B220" t="s" s="153">
        <f>IF(INDEX(C220:AH220,1,'Tarifas Eléctricas'!$E$38)=0," ",INDEX(C220:AH220,1,'Tarifas Eléctricas'!$E$38))</f>
        <v>570</v>
      </c>
      <c r="C220" s="157"/>
      <c r="D220" s="157"/>
      <c r="E220" s="157"/>
      <c r="F220" s="157"/>
      <c r="G220" s="157"/>
      <c r="H220" s="157"/>
      <c r="I220" s="157"/>
      <c r="J220" s="157"/>
      <c r="K220" s="157"/>
      <c r="L220" s="157"/>
      <c r="M220" s="157"/>
      <c r="N220" s="157"/>
      <c r="O220" s="157"/>
      <c r="P220" s="157"/>
      <c r="Q220" s="157"/>
      <c r="R220" s="157"/>
      <c r="S220" s="157"/>
      <c r="T220" s="157"/>
      <c r="U220" s="157"/>
      <c r="V220" t="s" s="154">
        <v>2143</v>
      </c>
      <c r="W220" s="157"/>
      <c r="X220" s="157"/>
      <c r="Y220" s="157"/>
      <c r="Z220" s="157"/>
      <c r="AA220" s="157"/>
      <c r="AB220" s="157"/>
      <c r="AC220" s="157"/>
      <c r="AD220" s="157"/>
      <c r="AE220" s="157"/>
      <c r="AF220" s="157"/>
      <c r="AG220" s="157"/>
      <c r="AH220" s="157"/>
    </row>
    <row r="221" s="141" customFormat="1" ht="15.2" customHeight="1">
      <c r="B221" t="s" s="153">
        <f>IF(INDEX(C221:AH221,1,'Tarifas Eléctricas'!$E$38)=0," ",INDEX(C221:AH221,1,'Tarifas Eléctricas'!$E$38))</f>
        <v>570</v>
      </c>
      <c r="C221" s="157"/>
      <c r="D221" s="157"/>
      <c r="E221" s="157"/>
      <c r="F221" s="157"/>
      <c r="G221" s="157"/>
      <c r="H221" s="157"/>
      <c r="I221" s="157"/>
      <c r="J221" s="157"/>
      <c r="K221" s="157"/>
      <c r="L221" s="157"/>
      <c r="M221" s="157"/>
      <c r="N221" s="157"/>
      <c r="O221" s="157"/>
      <c r="P221" s="157"/>
      <c r="Q221" s="157"/>
      <c r="R221" s="157"/>
      <c r="S221" s="157"/>
      <c r="T221" s="157"/>
      <c r="U221" s="157"/>
      <c r="V221" t="s" s="154">
        <v>2144</v>
      </c>
      <c r="W221" s="157"/>
      <c r="X221" s="157"/>
      <c r="Y221" s="157"/>
      <c r="Z221" s="157"/>
      <c r="AA221" s="157"/>
      <c r="AB221" s="157"/>
      <c r="AC221" s="157"/>
      <c r="AD221" s="157"/>
      <c r="AE221" s="157"/>
      <c r="AF221" s="157"/>
      <c r="AG221" s="157"/>
      <c r="AH221" s="157"/>
    </row>
    <row r="222" s="141" customFormat="1" ht="15.2" customHeight="1">
      <c r="B222" t="s" s="153">
        <f>IF(INDEX(C222:AH222,1,'Tarifas Eléctricas'!$E$38)=0," ",INDEX(C222:AH222,1,'Tarifas Eléctricas'!$E$38))</f>
        <v>570</v>
      </c>
      <c r="C222" s="157"/>
      <c r="D222" s="157"/>
      <c r="E222" s="157"/>
      <c r="F222" s="157"/>
      <c r="G222" s="157"/>
      <c r="H222" s="157"/>
      <c r="I222" s="157"/>
      <c r="J222" s="157"/>
      <c r="K222" s="157"/>
      <c r="L222" s="157"/>
      <c r="M222" s="157"/>
      <c r="N222" s="157"/>
      <c r="O222" s="157"/>
      <c r="P222" s="157"/>
      <c r="Q222" s="157"/>
      <c r="R222" s="157"/>
      <c r="S222" s="157"/>
      <c r="T222" s="157"/>
      <c r="U222" s="157"/>
      <c r="V222" t="s" s="154">
        <v>2145</v>
      </c>
      <c r="W222" s="157"/>
      <c r="X222" s="157"/>
      <c r="Y222" s="157"/>
      <c r="Z222" s="157"/>
      <c r="AA222" s="157"/>
      <c r="AB222" s="157"/>
      <c r="AC222" s="157"/>
      <c r="AD222" s="157"/>
      <c r="AE222" s="157"/>
      <c r="AF222" s="157"/>
      <c r="AG222" s="157"/>
      <c r="AH222" s="157"/>
    </row>
    <row r="223" s="141" customFormat="1" ht="15.2" customHeight="1">
      <c r="B223" t="s" s="153">
        <f>IF(INDEX(C223:AH223,1,'Tarifas Eléctricas'!$E$38)=0," ",INDEX(C223:AH223,1,'Tarifas Eléctricas'!$E$38))</f>
        <v>570</v>
      </c>
      <c r="C223" s="157"/>
      <c r="D223" s="157"/>
      <c r="E223" s="157"/>
      <c r="F223" s="157"/>
      <c r="G223" s="157"/>
      <c r="H223" s="157"/>
      <c r="I223" s="157"/>
      <c r="J223" s="157"/>
      <c r="K223" s="157"/>
      <c r="L223" s="157"/>
      <c r="M223" s="157"/>
      <c r="N223" s="157"/>
      <c r="O223" s="157"/>
      <c r="P223" s="157"/>
      <c r="Q223" s="157"/>
      <c r="R223" s="157"/>
      <c r="S223" s="157"/>
      <c r="T223" s="157"/>
      <c r="U223" s="157"/>
      <c r="V223" t="s" s="154">
        <v>2146</v>
      </c>
      <c r="W223" s="157"/>
      <c r="X223" s="157"/>
      <c r="Y223" s="157"/>
      <c r="Z223" s="157"/>
      <c r="AA223" s="157"/>
      <c r="AB223" s="157"/>
      <c r="AC223" s="157"/>
      <c r="AD223" s="157"/>
      <c r="AE223" s="157"/>
      <c r="AF223" s="157"/>
      <c r="AG223" s="157"/>
      <c r="AH223" s="157"/>
    </row>
    <row r="224" s="141" customFormat="1" ht="15.2" customHeight="1">
      <c r="B224" t="s" s="153">
        <f>IF(INDEX(C224:AH224,1,'Tarifas Eléctricas'!$E$38)=0," ",INDEX(C224:AH224,1,'Tarifas Eléctricas'!$E$38))</f>
        <v>570</v>
      </c>
      <c r="C224" s="157"/>
      <c r="D224" s="157"/>
      <c r="E224" s="157"/>
      <c r="F224" s="157"/>
      <c r="G224" s="157"/>
      <c r="H224" s="157"/>
      <c r="I224" s="157"/>
      <c r="J224" s="157"/>
      <c r="K224" s="157"/>
      <c r="L224" s="157"/>
      <c r="M224" s="157"/>
      <c r="N224" s="157"/>
      <c r="O224" s="157"/>
      <c r="P224" s="157"/>
      <c r="Q224" s="157"/>
      <c r="R224" s="157"/>
      <c r="S224" s="157"/>
      <c r="T224" s="157"/>
      <c r="U224" s="157"/>
      <c r="V224" t="s" s="154">
        <v>2147</v>
      </c>
      <c r="W224" s="157"/>
      <c r="X224" s="157"/>
      <c r="Y224" s="157"/>
      <c r="Z224" s="157"/>
      <c r="AA224" s="157"/>
      <c r="AB224" s="157"/>
      <c r="AC224" s="157"/>
      <c r="AD224" s="157"/>
      <c r="AE224" s="157"/>
      <c r="AF224" s="157"/>
      <c r="AG224" s="157"/>
      <c r="AH224" s="157"/>
    </row>
    <row r="225" s="141" customFormat="1" ht="15.2" customHeight="1">
      <c r="B225" t="s" s="153">
        <f>IF(INDEX(C225:AH225,1,'Tarifas Eléctricas'!$E$38)=0," ",INDEX(C225:AH225,1,'Tarifas Eléctricas'!$E$38))</f>
        <v>570</v>
      </c>
      <c r="C225" s="157"/>
      <c r="D225" s="157"/>
      <c r="E225" s="157"/>
      <c r="F225" s="157"/>
      <c r="G225" s="157"/>
      <c r="H225" s="157"/>
      <c r="I225" s="157"/>
      <c r="J225" s="157"/>
      <c r="K225" s="157"/>
      <c r="L225" s="157"/>
      <c r="M225" s="157"/>
      <c r="N225" s="157"/>
      <c r="O225" s="157"/>
      <c r="P225" s="157"/>
      <c r="Q225" s="157"/>
      <c r="R225" s="157"/>
      <c r="S225" s="157"/>
      <c r="T225" s="157"/>
      <c r="U225" s="157"/>
      <c r="V225" t="s" s="154">
        <v>2148</v>
      </c>
      <c r="W225" s="157"/>
      <c r="X225" s="157"/>
      <c r="Y225" s="157"/>
      <c r="Z225" s="157"/>
      <c r="AA225" s="157"/>
      <c r="AB225" s="157"/>
      <c r="AC225" s="157"/>
      <c r="AD225" s="157"/>
      <c r="AE225" s="157"/>
      <c r="AF225" s="157"/>
      <c r="AG225" s="157"/>
      <c r="AH225" s="157"/>
    </row>
    <row r="226" s="141" customFormat="1" ht="15.2" customHeight="1">
      <c r="B226" t="s" s="153">
        <f>IF(INDEX(C226:AH226,1,'Tarifas Eléctricas'!$E$38)=0," ",INDEX(C226:AH226,1,'Tarifas Eléctricas'!$E$38))</f>
        <v>570</v>
      </c>
      <c r="C226" s="157"/>
      <c r="D226" s="157"/>
      <c r="E226" s="157"/>
      <c r="F226" s="157"/>
      <c r="G226" s="157"/>
      <c r="H226" s="157"/>
      <c r="I226" s="157"/>
      <c r="J226" s="157"/>
      <c r="K226" s="157"/>
      <c r="L226" s="157"/>
      <c r="M226" s="157"/>
      <c r="N226" s="157"/>
      <c r="O226" s="157"/>
      <c r="P226" s="157"/>
      <c r="Q226" s="157"/>
      <c r="R226" s="157"/>
      <c r="S226" s="157"/>
      <c r="T226" s="157"/>
      <c r="U226" s="157"/>
      <c r="V226" t="s" s="154">
        <v>2149</v>
      </c>
      <c r="W226" s="157"/>
      <c r="X226" s="157"/>
      <c r="Y226" s="157"/>
      <c r="Z226" s="157"/>
      <c r="AA226" s="157"/>
      <c r="AB226" s="157"/>
      <c r="AC226" s="157"/>
      <c r="AD226" s="157"/>
      <c r="AE226" s="157"/>
      <c r="AF226" s="157"/>
      <c r="AG226" s="157"/>
      <c r="AH226" s="157"/>
    </row>
    <row r="227" s="141" customFormat="1" ht="15.2" customHeight="1">
      <c r="B227" t="s" s="153">
        <f>IF(INDEX(C227:AH227,1,'Tarifas Eléctricas'!$E$38)=0," ",INDEX(C227:AH227,1,'Tarifas Eléctricas'!$E$38))</f>
        <v>570</v>
      </c>
      <c r="C227" s="157"/>
      <c r="D227" s="157"/>
      <c r="E227" s="157"/>
      <c r="F227" s="157"/>
      <c r="G227" s="157"/>
      <c r="H227" s="157"/>
      <c r="I227" s="157"/>
      <c r="J227" s="157"/>
      <c r="K227" s="157"/>
      <c r="L227" s="157"/>
      <c r="M227" s="157"/>
      <c r="N227" s="157"/>
      <c r="O227" s="157"/>
      <c r="P227" s="157"/>
      <c r="Q227" s="157"/>
      <c r="R227" s="157"/>
      <c r="S227" s="157"/>
      <c r="T227" s="157"/>
      <c r="U227" s="157"/>
      <c r="V227" t="s" s="154">
        <v>2150</v>
      </c>
      <c r="W227" s="157"/>
      <c r="X227" s="157"/>
      <c r="Y227" s="157"/>
      <c r="Z227" s="157"/>
      <c r="AA227" s="157"/>
      <c r="AB227" s="157"/>
      <c r="AC227" s="157"/>
      <c r="AD227" s="157"/>
      <c r="AE227" s="157"/>
      <c r="AF227" s="157"/>
      <c r="AG227" s="157"/>
      <c r="AH227" s="157"/>
    </row>
    <row r="228" s="141" customFormat="1" ht="15.2" customHeight="1">
      <c r="B228" t="s" s="153">
        <f>IF(INDEX(C228:AH228,1,'Tarifas Eléctricas'!$E$38)=0," ",INDEX(C228:AH228,1,'Tarifas Eléctricas'!$E$38))</f>
        <v>570</v>
      </c>
      <c r="C228" s="157"/>
      <c r="D228" s="157"/>
      <c r="E228" s="157"/>
      <c r="F228" s="157"/>
      <c r="G228" s="157"/>
      <c r="H228" s="157"/>
      <c r="I228" s="157"/>
      <c r="J228" s="157"/>
      <c r="K228" s="157"/>
      <c r="L228" s="157"/>
      <c r="M228" s="157"/>
      <c r="N228" s="157"/>
      <c r="O228" s="157"/>
      <c r="P228" s="157"/>
      <c r="Q228" s="157"/>
      <c r="R228" s="157"/>
      <c r="S228" s="157"/>
      <c r="T228" s="157"/>
      <c r="U228" s="157"/>
      <c r="V228" t="s" s="154">
        <v>2151</v>
      </c>
      <c r="W228" s="157"/>
      <c r="X228" s="157"/>
      <c r="Y228" s="157"/>
      <c r="Z228" s="157"/>
      <c r="AA228" s="157"/>
      <c r="AB228" s="157"/>
      <c r="AC228" s="157"/>
      <c r="AD228" s="157"/>
      <c r="AE228" s="157"/>
      <c r="AF228" s="157"/>
      <c r="AG228" s="157"/>
      <c r="AH228" s="157"/>
    </row>
    <row r="229" s="141" customFormat="1" ht="15.2" customHeight="1">
      <c r="B229" t="s" s="153">
        <f>IF(INDEX(C229:AH229,1,'Tarifas Eléctricas'!$E$38)=0," ",INDEX(C229:AH229,1,'Tarifas Eléctricas'!$E$38))</f>
        <v>570</v>
      </c>
      <c r="C229" s="157"/>
      <c r="D229" s="157"/>
      <c r="E229" s="157"/>
      <c r="F229" s="157"/>
      <c r="G229" s="157"/>
      <c r="H229" s="157"/>
      <c r="I229" s="157"/>
      <c r="J229" s="157"/>
      <c r="K229" s="157"/>
      <c r="L229" s="157"/>
      <c r="M229" s="157"/>
      <c r="N229" s="157"/>
      <c r="O229" s="157"/>
      <c r="P229" s="157"/>
      <c r="Q229" s="157"/>
      <c r="R229" s="157"/>
      <c r="S229" s="157"/>
      <c r="T229" s="157"/>
      <c r="U229" s="157"/>
      <c r="V229" t="s" s="154">
        <v>2152</v>
      </c>
      <c r="W229" s="157"/>
      <c r="X229" s="157"/>
      <c r="Y229" s="157"/>
      <c r="Z229" s="157"/>
      <c r="AA229" s="157"/>
      <c r="AB229" s="157"/>
      <c r="AC229" s="157"/>
      <c r="AD229" s="157"/>
      <c r="AE229" s="157"/>
      <c r="AF229" s="157"/>
      <c r="AG229" s="157"/>
      <c r="AH229" s="157"/>
    </row>
    <row r="230" s="141" customFormat="1" ht="15.2" customHeight="1">
      <c r="B230" t="s" s="153">
        <f>IF(INDEX(C230:AH230,1,'Tarifas Eléctricas'!$E$38)=0," ",INDEX(C230:AH230,1,'Tarifas Eléctricas'!$E$38))</f>
        <v>570</v>
      </c>
      <c r="C230" s="157"/>
      <c r="D230" s="157"/>
      <c r="E230" s="157"/>
      <c r="F230" s="157"/>
      <c r="G230" s="157"/>
      <c r="H230" s="157"/>
      <c r="I230" s="157"/>
      <c r="J230" s="157"/>
      <c r="K230" s="157"/>
      <c r="L230" s="157"/>
      <c r="M230" s="157"/>
      <c r="N230" s="157"/>
      <c r="O230" s="157"/>
      <c r="P230" s="157"/>
      <c r="Q230" s="157"/>
      <c r="R230" s="157"/>
      <c r="S230" s="157"/>
      <c r="T230" s="157"/>
      <c r="U230" s="157"/>
      <c r="V230" t="s" s="154">
        <v>2153</v>
      </c>
      <c r="W230" s="157"/>
      <c r="X230" s="157"/>
      <c r="Y230" s="157"/>
      <c r="Z230" s="157"/>
      <c r="AA230" s="157"/>
      <c r="AB230" s="157"/>
      <c r="AC230" s="157"/>
      <c r="AD230" s="157"/>
      <c r="AE230" s="157"/>
      <c r="AF230" s="157"/>
      <c r="AG230" s="157"/>
      <c r="AH230" s="157"/>
    </row>
    <row r="231" s="141" customFormat="1" ht="15.2" customHeight="1">
      <c r="B231" t="s" s="153">
        <f>IF(INDEX(C231:AH231,1,'Tarifas Eléctricas'!$E$38)=0," ",INDEX(C231:AH231,1,'Tarifas Eléctricas'!$E$38))</f>
        <v>570</v>
      </c>
      <c r="C231" s="157"/>
      <c r="D231" s="157"/>
      <c r="E231" s="157"/>
      <c r="F231" s="157"/>
      <c r="G231" s="157"/>
      <c r="H231" s="157"/>
      <c r="I231" s="157"/>
      <c r="J231" s="157"/>
      <c r="K231" s="157"/>
      <c r="L231" s="157"/>
      <c r="M231" s="157"/>
      <c r="N231" s="157"/>
      <c r="O231" s="157"/>
      <c r="P231" s="157"/>
      <c r="Q231" s="157"/>
      <c r="R231" s="157"/>
      <c r="S231" s="157"/>
      <c r="T231" s="157"/>
      <c r="U231" s="157"/>
      <c r="V231" t="s" s="154">
        <v>2154</v>
      </c>
      <c r="W231" s="157"/>
      <c r="X231" s="157"/>
      <c r="Y231" s="157"/>
      <c r="Z231" s="157"/>
      <c r="AA231" s="157"/>
      <c r="AB231" s="157"/>
      <c r="AC231" s="157"/>
      <c r="AD231" s="157"/>
      <c r="AE231" s="157"/>
      <c r="AF231" s="157"/>
      <c r="AG231" s="157"/>
      <c r="AH231" s="157"/>
    </row>
    <row r="232" s="141" customFormat="1" ht="15.2" customHeight="1">
      <c r="B232" t="s" s="153">
        <f>IF(INDEX(C232:AH232,1,'Tarifas Eléctricas'!$E$38)=0," ",INDEX(C232:AH232,1,'Tarifas Eléctricas'!$E$38))</f>
        <v>570</v>
      </c>
      <c r="C232" s="157"/>
      <c r="D232" s="157"/>
      <c r="E232" s="157"/>
      <c r="F232" s="157"/>
      <c r="G232" s="157"/>
      <c r="H232" s="157"/>
      <c r="I232" s="157"/>
      <c r="J232" s="157"/>
      <c r="K232" s="157"/>
      <c r="L232" s="157"/>
      <c r="M232" s="157"/>
      <c r="N232" s="157"/>
      <c r="O232" s="157"/>
      <c r="P232" s="157"/>
      <c r="Q232" s="157"/>
      <c r="R232" s="157"/>
      <c r="S232" s="157"/>
      <c r="T232" s="157"/>
      <c r="U232" s="157"/>
      <c r="V232" t="s" s="154">
        <v>2155</v>
      </c>
      <c r="W232" s="157"/>
      <c r="X232" s="157"/>
      <c r="Y232" s="157"/>
      <c r="Z232" s="157"/>
      <c r="AA232" s="157"/>
      <c r="AB232" s="157"/>
      <c r="AC232" s="157"/>
      <c r="AD232" s="157"/>
      <c r="AE232" s="157"/>
      <c r="AF232" s="157"/>
      <c r="AG232" s="157"/>
      <c r="AH232" s="157"/>
    </row>
    <row r="233" s="141" customFormat="1" ht="15.2" customHeight="1">
      <c r="B233" t="s" s="153">
        <f>IF(INDEX(C233:AH233,1,'Tarifas Eléctricas'!$E$38)=0," ",INDEX(C233:AH233,1,'Tarifas Eléctricas'!$E$38))</f>
        <v>570</v>
      </c>
      <c r="C233" s="157"/>
      <c r="D233" s="157"/>
      <c r="E233" s="157"/>
      <c r="F233" s="157"/>
      <c r="G233" s="157"/>
      <c r="H233" s="157"/>
      <c r="I233" s="157"/>
      <c r="J233" s="157"/>
      <c r="K233" s="157"/>
      <c r="L233" s="157"/>
      <c r="M233" s="157"/>
      <c r="N233" s="157"/>
      <c r="O233" s="157"/>
      <c r="P233" s="157"/>
      <c r="Q233" s="157"/>
      <c r="R233" s="157"/>
      <c r="S233" s="157"/>
      <c r="T233" s="157"/>
      <c r="U233" s="157"/>
      <c r="V233" t="s" s="154">
        <v>2156</v>
      </c>
      <c r="W233" s="157"/>
      <c r="X233" s="157"/>
      <c r="Y233" s="157"/>
      <c r="Z233" s="157"/>
      <c r="AA233" s="157"/>
      <c r="AB233" s="157"/>
      <c r="AC233" s="157"/>
      <c r="AD233" s="157"/>
      <c r="AE233" s="157"/>
      <c r="AF233" s="157"/>
      <c r="AG233" s="157"/>
      <c r="AH233" s="157"/>
    </row>
    <row r="234" s="141" customFormat="1" ht="15.2" customHeight="1">
      <c r="B234" t="s" s="153">
        <f>IF(INDEX(C234:AH234,1,'Tarifas Eléctricas'!$E$38)=0," ",INDEX(C234:AH234,1,'Tarifas Eléctricas'!$E$38))</f>
        <v>570</v>
      </c>
      <c r="C234" s="157"/>
      <c r="D234" s="157"/>
      <c r="E234" s="157"/>
      <c r="F234" s="157"/>
      <c r="G234" s="157"/>
      <c r="H234" s="157"/>
      <c r="I234" s="157"/>
      <c r="J234" s="157"/>
      <c r="K234" s="157"/>
      <c r="L234" s="157"/>
      <c r="M234" s="157"/>
      <c r="N234" s="157"/>
      <c r="O234" s="157"/>
      <c r="P234" s="157"/>
      <c r="Q234" s="157"/>
      <c r="R234" s="157"/>
      <c r="S234" s="157"/>
      <c r="T234" s="157"/>
      <c r="U234" s="157"/>
      <c r="V234" t="s" s="154">
        <v>2157</v>
      </c>
      <c r="W234" s="157"/>
      <c r="X234" s="157"/>
      <c r="Y234" s="157"/>
      <c r="Z234" s="157"/>
      <c r="AA234" s="157"/>
      <c r="AB234" s="157"/>
      <c r="AC234" s="157"/>
      <c r="AD234" s="157"/>
      <c r="AE234" s="157"/>
      <c r="AF234" s="157"/>
      <c r="AG234" s="157"/>
      <c r="AH234" s="157"/>
    </row>
    <row r="235" s="141" customFormat="1" ht="15.2" customHeight="1">
      <c r="B235" t="s" s="153">
        <f>IF(INDEX(C235:AH235,1,'Tarifas Eléctricas'!$E$38)=0," ",INDEX(C235:AH235,1,'Tarifas Eléctricas'!$E$38))</f>
        <v>570</v>
      </c>
      <c r="C235" s="157"/>
      <c r="D235" s="157"/>
      <c r="E235" s="157"/>
      <c r="F235" s="157"/>
      <c r="G235" s="157"/>
      <c r="H235" s="157"/>
      <c r="I235" s="157"/>
      <c r="J235" s="157"/>
      <c r="K235" s="157"/>
      <c r="L235" s="157"/>
      <c r="M235" s="157"/>
      <c r="N235" s="157"/>
      <c r="O235" s="157"/>
      <c r="P235" s="157"/>
      <c r="Q235" s="157"/>
      <c r="R235" s="157"/>
      <c r="S235" s="157"/>
      <c r="T235" s="157"/>
      <c r="U235" s="157"/>
      <c r="V235" t="s" s="154">
        <v>2158</v>
      </c>
      <c r="W235" s="157"/>
      <c r="X235" s="157"/>
      <c r="Y235" s="157"/>
      <c r="Z235" s="157"/>
      <c r="AA235" s="157"/>
      <c r="AB235" s="157"/>
      <c r="AC235" s="157"/>
      <c r="AD235" s="157"/>
      <c r="AE235" s="157"/>
      <c r="AF235" s="157"/>
      <c r="AG235" s="157"/>
      <c r="AH235" s="157"/>
    </row>
    <row r="236" s="141" customFormat="1" ht="15.2" customHeight="1">
      <c r="B236" t="s" s="153">
        <f>IF(INDEX(C236:AH236,1,'Tarifas Eléctricas'!$E$38)=0," ",INDEX(C236:AH236,1,'Tarifas Eléctricas'!$E$38))</f>
        <v>570</v>
      </c>
      <c r="C236" s="157"/>
      <c r="D236" s="157"/>
      <c r="E236" s="157"/>
      <c r="F236" s="157"/>
      <c r="G236" s="157"/>
      <c r="H236" s="157"/>
      <c r="I236" s="157"/>
      <c r="J236" s="157"/>
      <c r="K236" s="157"/>
      <c r="L236" s="157"/>
      <c r="M236" s="157"/>
      <c r="N236" s="157"/>
      <c r="O236" s="157"/>
      <c r="P236" s="157"/>
      <c r="Q236" s="157"/>
      <c r="R236" s="157"/>
      <c r="S236" s="157"/>
      <c r="T236" s="157"/>
      <c r="U236" s="157"/>
      <c r="V236" t="s" s="154">
        <v>2159</v>
      </c>
      <c r="W236" s="157"/>
      <c r="X236" s="157"/>
      <c r="Y236" s="157"/>
      <c r="Z236" s="157"/>
      <c r="AA236" s="157"/>
      <c r="AB236" s="157"/>
      <c r="AC236" s="157"/>
      <c r="AD236" s="157"/>
      <c r="AE236" s="157"/>
      <c r="AF236" s="157"/>
      <c r="AG236" s="157"/>
      <c r="AH236" s="157"/>
    </row>
    <row r="237" s="141" customFormat="1" ht="15.2" customHeight="1">
      <c r="B237" t="s" s="153">
        <f>IF(INDEX(C237:AH237,1,'Tarifas Eléctricas'!$E$38)=0," ",INDEX(C237:AH237,1,'Tarifas Eléctricas'!$E$38))</f>
        <v>570</v>
      </c>
      <c r="C237" s="157"/>
      <c r="D237" s="157"/>
      <c r="E237" s="157"/>
      <c r="F237" s="157"/>
      <c r="G237" s="157"/>
      <c r="H237" s="157"/>
      <c r="I237" s="157"/>
      <c r="J237" s="157"/>
      <c r="K237" s="157"/>
      <c r="L237" s="157"/>
      <c r="M237" s="157"/>
      <c r="N237" s="157"/>
      <c r="O237" s="157"/>
      <c r="P237" s="157"/>
      <c r="Q237" s="157"/>
      <c r="R237" s="157"/>
      <c r="S237" s="157"/>
      <c r="T237" s="157"/>
      <c r="U237" s="157"/>
      <c r="V237" t="s" s="154">
        <v>2160</v>
      </c>
      <c r="W237" s="157"/>
      <c r="X237" s="157"/>
      <c r="Y237" s="157"/>
      <c r="Z237" s="157"/>
      <c r="AA237" s="157"/>
      <c r="AB237" s="157"/>
      <c r="AC237" s="157"/>
      <c r="AD237" s="157"/>
      <c r="AE237" s="157"/>
      <c r="AF237" s="157"/>
      <c r="AG237" s="157"/>
      <c r="AH237" s="157"/>
    </row>
    <row r="238" s="141" customFormat="1" ht="15.2" customHeight="1">
      <c r="B238" t="s" s="153">
        <f>IF(INDEX(C238:AH238,1,'Tarifas Eléctricas'!$E$38)=0," ",INDEX(C238:AH238,1,'Tarifas Eléctricas'!$E$38))</f>
        <v>570</v>
      </c>
      <c r="C238" s="157"/>
      <c r="D238" s="157"/>
      <c r="E238" s="157"/>
      <c r="F238" s="157"/>
      <c r="G238" s="157"/>
      <c r="H238" s="157"/>
      <c r="I238" s="157"/>
      <c r="J238" s="157"/>
      <c r="K238" s="157"/>
      <c r="L238" s="157"/>
      <c r="M238" s="157"/>
      <c r="N238" s="157"/>
      <c r="O238" s="157"/>
      <c r="P238" s="157"/>
      <c r="Q238" s="157"/>
      <c r="R238" s="157"/>
      <c r="S238" s="157"/>
      <c r="T238" s="157"/>
      <c r="U238" s="157"/>
      <c r="V238" t="s" s="154">
        <v>2161</v>
      </c>
      <c r="W238" s="157"/>
      <c r="X238" s="157"/>
      <c r="Y238" s="157"/>
      <c r="Z238" s="157"/>
      <c r="AA238" s="157"/>
      <c r="AB238" s="157"/>
      <c r="AC238" s="157"/>
      <c r="AD238" s="157"/>
      <c r="AE238" s="157"/>
      <c r="AF238" s="157"/>
      <c r="AG238" s="157"/>
      <c r="AH238" s="157"/>
    </row>
    <row r="239" s="141" customFormat="1" ht="15.2" customHeight="1">
      <c r="B239" t="s" s="153">
        <f>IF(INDEX(C239:AH239,1,'Tarifas Eléctricas'!$E$38)=0," ",INDEX(C239:AH239,1,'Tarifas Eléctricas'!$E$38))</f>
        <v>570</v>
      </c>
      <c r="C239" s="157"/>
      <c r="D239" s="157"/>
      <c r="E239" s="157"/>
      <c r="F239" s="157"/>
      <c r="G239" s="157"/>
      <c r="H239" s="157"/>
      <c r="I239" s="157"/>
      <c r="J239" s="157"/>
      <c r="K239" s="157"/>
      <c r="L239" s="157"/>
      <c r="M239" s="157"/>
      <c r="N239" s="157"/>
      <c r="O239" s="157"/>
      <c r="P239" s="157"/>
      <c r="Q239" s="157"/>
      <c r="R239" s="157"/>
      <c r="S239" s="157"/>
      <c r="T239" s="157"/>
      <c r="U239" s="157"/>
      <c r="V239" t="s" s="154">
        <v>2162</v>
      </c>
      <c r="W239" s="157"/>
      <c r="X239" s="157"/>
      <c r="Y239" s="157"/>
      <c r="Z239" s="157"/>
      <c r="AA239" s="157"/>
      <c r="AB239" s="157"/>
      <c r="AC239" s="157"/>
      <c r="AD239" s="157"/>
      <c r="AE239" s="157"/>
      <c r="AF239" s="157"/>
      <c r="AG239" s="157"/>
      <c r="AH239" s="157"/>
    </row>
    <row r="240" s="141" customFormat="1" ht="15.2" customHeight="1">
      <c r="B240" t="s" s="153">
        <f>IF(INDEX(C240:AH240,1,'Tarifas Eléctricas'!$E$38)=0," ",INDEX(C240:AH240,1,'Tarifas Eléctricas'!$E$38))</f>
        <v>570</v>
      </c>
      <c r="C240" s="157"/>
      <c r="D240" s="157"/>
      <c r="E240" s="157"/>
      <c r="F240" s="157"/>
      <c r="G240" s="157"/>
      <c r="H240" s="157"/>
      <c r="I240" s="157"/>
      <c r="J240" s="157"/>
      <c r="K240" s="157"/>
      <c r="L240" s="157"/>
      <c r="M240" s="157"/>
      <c r="N240" s="157"/>
      <c r="O240" s="157"/>
      <c r="P240" s="157"/>
      <c r="Q240" s="157"/>
      <c r="R240" s="157"/>
      <c r="S240" s="157"/>
      <c r="T240" s="157"/>
      <c r="U240" s="157"/>
      <c r="V240" t="s" s="154">
        <v>2163</v>
      </c>
      <c r="W240" s="157"/>
      <c r="X240" s="157"/>
      <c r="Y240" s="157"/>
      <c r="Z240" s="157"/>
      <c r="AA240" s="157"/>
      <c r="AB240" s="157"/>
      <c r="AC240" s="157"/>
      <c r="AD240" s="157"/>
      <c r="AE240" s="157"/>
      <c r="AF240" s="157"/>
      <c r="AG240" s="157"/>
      <c r="AH240" s="157"/>
    </row>
    <row r="241" s="141" customFormat="1" ht="15.2" customHeight="1">
      <c r="B241" t="s" s="153">
        <f>IF(INDEX(C241:AH241,1,'Tarifas Eléctricas'!$E$38)=0," ",INDEX(C241:AH241,1,'Tarifas Eléctricas'!$E$38))</f>
        <v>570</v>
      </c>
      <c r="C241" s="157"/>
      <c r="D241" s="157"/>
      <c r="E241" s="157"/>
      <c r="F241" s="157"/>
      <c r="G241" s="157"/>
      <c r="H241" s="157"/>
      <c r="I241" s="157"/>
      <c r="J241" s="157"/>
      <c r="K241" s="157"/>
      <c r="L241" s="157"/>
      <c r="M241" s="157"/>
      <c r="N241" s="157"/>
      <c r="O241" s="157"/>
      <c r="P241" s="157"/>
      <c r="Q241" s="157"/>
      <c r="R241" s="157"/>
      <c r="S241" s="157"/>
      <c r="T241" s="157"/>
      <c r="U241" s="157"/>
      <c r="V241" t="s" s="154">
        <v>2164</v>
      </c>
      <c r="W241" s="157"/>
      <c r="X241" s="157"/>
      <c r="Y241" s="157"/>
      <c r="Z241" s="157"/>
      <c r="AA241" s="157"/>
      <c r="AB241" s="157"/>
      <c r="AC241" s="157"/>
      <c r="AD241" s="157"/>
      <c r="AE241" s="157"/>
      <c r="AF241" s="157"/>
      <c r="AG241" s="157"/>
      <c r="AH241" s="157"/>
    </row>
    <row r="242" s="141" customFormat="1" ht="15.2" customHeight="1">
      <c r="B242" t="s" s="153">
        <f>IF(INDEX(C242:AH242,1,'Tarifas Eléctricas'!$E$38)=0," ",INDEX(C242:AH242,1,'Tarifas Eléctricas'!$E$38))</f>
        <v>570</v>
      </c>
      <c r="C242" s="157"/>
      <c r="D242" s="157"/>
      <c r="E242" s="157"/>
      <c r="F242" s="157"/>
      <c r="G242" s="157"/>
      <c r="H242" s="157"/>
      <c r="I242" s="157"/>
      <c r="J242" s="157"/>
      <c r="K242" s="157"/>
      <c r="L242" s="157"/>
      <c r="M242" s="157"/>
      <c r="N242" s="157"/>
      <c r="O242" s="157"/>
      <c r="P242" s="157"/>
      <c r="Q242" s="157"/>
      <c r="R242" s="157"/>
      <c r="S242" s="157"/>
      <c r="T242" s="157"/>
      <c r="U242" s="157"/>
      <c r="V242" t="s" s="154">
        <v>2165</v>
      </c>
      <c r="W242" s="157"/>
      <c r="X242" s="157"/>
      <c r="Y242" s="157"/>
      <c r="Z242" s="157"/>
      <c r="AA242" s="157"/>
      <c r="AB242" s="157"/>
      <c r="AC242" s="157"/>
      <c r="AD242" s="157"/>
      <c r="AE242" s="157"/>
      <c r="AF242" s="157"/>
      <c r="AG242" s="157"/>
      <c r="AH242" s="157"/>
    </row>
    <row r="243" s="141" customFormat="1" ht="15.2" customHeight="1">
      <c r="B243" t="s" s="153">
        <f>IF(INDEX(C243:AH243,1,'Tarifas Eléctricas'!$E$38)=0," ",INDEX(C243:AH243,1,'Tarifas Eléctricas'!$E$38))</f>
        <v>570</v>
      </c>
      <c r="C243" s="157"/>
      <c r="D243" s="157"/>
      <c r="E243" s="157"/>
      <c r="F243" s="157"/>
      <c r="G243" s="157"/>
      <c r="H243" s="157"/>
      <c r="I243" s="157"/>
      <c r="J243" s="157"/>
      <c r="K243" s="157"/>
      <c r="L243" s="157"/>
      <c r="M243" s="157"/>
      <c r="N243" s="157"/>
      <c r="O243" s="157"/>
      <c r="P243" s="157"/>
      <c r="Q243" s="157"/>
      <c r="R243" s="157"/>
      <c r="S243" s="157"/>
      <c r="T243" s="157"/>
      <c r="U243" s="157"/>
      <c r="V243" t="s" s="154">
        <v>2166</v>
      </c>
      <c r="W243" s="157"/>
      <c r="X243" s="157"/>
      <c r="Y243" s="157"/>
      <c r="Z243" s="157"/>
      <c r="AA243" s="157"/>
      <c r="AB243" s="157"/>
      <c r="AC243" s="157"/>
      <c r="AD243" s="157"/>
      <c r="AE243" s="157"/>
      <c r="AF243" s="157"/>
      <c r="AG243" s="157"/>
      <c r="AH243" s="157"/>
    </row>
    <row r="244" s="141" customFormat="1" ht="15.2" customHeight="1">
      <c r="B244" t="s" s="153">
        <f>IF(INDEX(C244:AH244,1,'Tarifas Eléctricas'!$E$38)=0," ",INDEX(C244:AH244,1,'Tarifas Eléctricas'!$E$38))</f>
        <v>570</v>
      </c>
      <c r="C244" s="157"/>
      <c r="D244" s="157"/>
      <c r="E244" s="157"/>
      <c r="F244" s="157"/>
      <c r="G244" s="157"/>
      <c r="H244" s="157"/>
      <c r="I244" s="157"/>
      <c r="J244" s="157"/>
      <c r="K244" s="157"/>
      <c r="L244" s="157"/>
      <c r="M244" s="157"/>
      <c r="N244" s="157"/>
      <c r="O244" s="157"/>
      <c r="P244" s="157"/>
      <c r="Q244" s="157"/>
      <c r="R244" s="157"/>
      <c r="S244" s="157"/>
      <c r="T244" s="157"/>
      <c r="U244" s="157"/>
      <c r="V244" t="s" s="154">
        <v>2167</v>
      </c>
      <c r="W244" s="157"/>
      <c r="X244" s="157"/>
      <c r="Y244" s="157"/>
      <c r="Z244" s="157"/>
      <c r="AA244" s="157"/>
      <c r="AB244" s="157"/>
      <c r="AC244" s="157"/>
      <c r="AD244" s="157"/>
      <c r="AE244" s="157"/>
      <c r="AF244" s="157"/>
      <c r="AG244" s="157"/>
      <c r="AH244" s="157"/>
    </row>
    <row r="245" s="141" customFormat="1" ht="15.2" customHeight="1">
      <c r="B245" t="s" s="153">
        <f>IF(INDEX(C245:AH245,1,'Tarifas Eléctricas'!$E$38)=0," ",INDEX(C245:AH245,1,'Tarifas Eléctricas'!$E$38))</f>
        <v>570</v>
      </c>
      <c r="C245" s="157"/>
      <c r="D245" s="157"/>
      <c r="E245" s="157"/>
      <c r="F245" s="157"/>
      <c r="G245" s="157"/>
      <c r="H245" s="157"/>
      <c r="I245" s="157"/>
      <c r="J245" s="157"/>
      <c r="K245" s="157"/>
      <c r="L245" s="157"/>
      <c r="M245" s="157"/>
      <c r="N245" s="157"/>
      <c r="O245" s="157"/>
      <c r="P245" s="157"/>
      <c r="Q245" s="157"/>
      <c r="R245" s="157"/>
      <c r="S245" s="157"/>
      <c r="T245" s="157"/>
      <c r="U245" s="157"/>
      <c r="V245" t="s" s="154">
        <v>2168</v>
      </c>
      <c r="W245" s="157"/>
      <c r="X245" s="157"/>
      <c r="Y245" s="157"/>
      <c r="Z245" s="157"/>
      <c r="AA245" s="157"/>
      <c r="AB245" s="157"/>
      <c r="AC245" s="157"/>
      <c r="AD245" s="157"/>
      <c r="AE245" s="157"/>
      <c r="AF245" s="157"/>
      <c r="AG245" s="157"/>
      <c r="AH245" s="157"/>
    </row>
    <row r="246" s="141" customFormat="1" ht="15.2" customHeight="1">
      <c r="B246" t="s" s="153">
        <f>IF(INDEX(C246:AH246,1,'Tarifas Eléctricas'!$E$38)=0," ",INDEX(C246:AH246,1,'Tarifas Eléctricas'!$E$38))</f>
        <v>570</v>
      </c>
      <c r="C246" s="157"/>
      <c r="D246" s="157"/>
      <c r="E246" s="157"/>
      <c r="F246" s="157"/>
      <c r="G246" s="157"/>
      <c r="H246" s="157"/>
      <c r="I246" s="157"/>
      <c r="J246" s="157"/>
      <c r="K246" s="157"/>
      <c r="L246" s="157"/>
      <c r="M246" s="157"/>
      <c r="N246" s="157"/>
      <c r="O246" s="157"/>
      <c r="P246" s="157"/>
      <c r="Q246" s="157"/>
      <c r="R246" s="157"/>
      <c r="S246" s="157"/>
      <c r="T246" s="157"/>
      <c r="U246" s="157"/>
      <c r="V246" t="s" s="154">
        <v>2169</v>
      </c>
      <c r="W246" s="157"/>
      <c r="X246" s="157"/>
      <c r="Y246" s="157"/>
      <c r="Z246" s="157"/>
      <c r="AA246" s="157"/>
      <c r="AB246" s="157"/>
      <c r="AC246" s="157"/>
      <c r="AD246" s="157"/>
      <c r="AE246" s="157"/>
      <c r="AF246" s="157"/>
      <c r="AG246" s="157"/>
      <c r="AH246" s="157"/>
    </row>
    <row r="247" s="141" customFormat="1" ht="15.2" customHeight="1">
      <c r="B247" t="s" s="153">
        <f>IF(INDEX(C247:AH247,1,'Tarifas Eléctricas'!$E$38)=0," ",INDEX(C247:AH247,1,'Tarifas Eléctricas'!$E$38))</f>
        <v>570</v>
      </c>
      <c r="C247" s="157"/>
      <c r="D247" s="157"/>
      <c r="E247" s="157"/>
      <c r="F247" s="157"/>
      <c r="G247" s="157"/>
      <c r="H247" s="157"/>
      <c r="I247" s="157"/>
      <c r="J247" s="157"/>
      <c r="K247" s="157"/>
      <c r="L247" s="157"/>
      <c r="M247" s="157"/>
      <c r="N247" s="157"/>
      <c r="O247" s="157"/>
      <c r="P247" s="157"/>
      <c r="Q247" s="157"/>
      <c r="R247" s="157"/>
      <c r="S247" s="157"/>
      <c r="T247" s="157"/>
      <c r="U247" s="157"/>
      <c r="V247" t="s" s="154">
        <v>2170</v>
      </c>
      <c r="W247" s="157"/>
      <c r="X247" s="157"/>
      <c r="Y247" s="157"/>
      <c r="Z247" s="157"/>
      <c r="AA247" s="157"/>
      <c r="AB247" s="157"/>
      <c r="AC247" s="157"/>
      <c r="AD247" s="157"/>
      <c r="AE247" s="157"/>
      <c r="AF247" s="157"/>
      <c r="AG247" s="157"/>
      <c r="AH247" s="157"/>
    </row>
    <row r="248" s="141" customFormat="1" ht="15.2" customHeight="1">
      <c r="B248" t="s" s="153">
        <f>IF(INDEX(C248:AH248,1,'Tarifas Eléctricas'!$E$38)=0," ",INDEX(C248:AH248,1,'Tarifas Eléctricas'!$E$38))</f>
        <v>570</v>
      </c>
      <c r="C248" s="157"/>
      <c r="D248" s="157"/>
      <c r="E248" s="157"/>
      <c r="F248" s="157"/>
      <c r="G248" s="157"/>
      <c r="H248" s="157"/>
      <c r="I248" s="157"/>
      <c r="J248" s="157"/>
      <c r="K248" s="157"/>
      <c r="L248" s="157"/>
      <c r="M248" s="157"/>
      <c r="N248" s="157"/>
      <c r="O248" s="157"/>
      <c r="P248" s="157"/>
      <c r="Q248" s="157"/>
      <c r="R248" s="157"/>
      <c r="S248" s="157"/>
      <c r="T248" s="157"/>
      <c r="U248" s="157"/>
      <c r="V248" t="s" s="154">
        <v>2171</v>
      </c>
      <c r="W248" s="157"/>
      <c r="X248" s="157"/>
      <c r="Y248" s="157"/>
      <c r="Z248" s="157"/>
      <c r="AA248" s="157"/>
      <c r="AB248" s="157"/>
      <c r="AC248" s="157"/>
      <c r="AD248" s="157"/>
      <c r="AE248" s="157"/>
      <c r="AF248" s="157"/>
      <c r="AG248" s="157"/>
      <c r="AH248" s="157"/>
    </row>
    <row r="249" s="141" customFormat="1" ht="15.2" customHeight="1">
      <c r="B249" t="s" s="153">
        <f>IF(INDEX(C249:AH249,1,'Tarifas Eléctricas'!$E$38)=0," ",INDEX(C249:AH249,1,'Tarifas Eléctricas'!$E$38))</f>
        <v>570</v>
      </c>
      <c r="C249" s="157"/>
      <c r="D249" s="157"/>
      <c r="E249" s="157"/>
      <c r="F249" s="157"/>
      <c r="G249" s="157"/>
      <c r="H249" s="157"/>
      <c r="I249" s="157"/>
      <c r="J249" s="157"/>
      <c r="K249" s="157"/>
      <c r="L249" s="157"/>
      <c r="M249" s="157"/>
      <c r="N249" s="157"/>
      <c r="O249" s="157"/>
      <c r="P249" s="157"/>
      <c r="Q249" s="157"/>
      <c r="R249" s="157"/>
      <c r="S249" s="157"/>
      <c r="T249" s="157"/>
      <c r="U249" s="157"/>
      <c r="V249" t="s" s="154">
        <v>2172</v>
      </c>
      <c r="W249" s="157"/>
      <c r="X249" s="157"/>
      <c r="Y249" s="157"/>
      <c r="Z249" s="157"/>
      <c r="AA249" s="157"/>
      <c r="AB249" s="157"/>
      <c r="AC249" s="157"/>
      <c r="AD249" s="157"/>
      <c r="AE249" s="157"/>
      <c r="AF249" s="157"/>
      <c r="AG249" s="157"/>
      <c r="AH249" s="157"/>
    </row>
    <row r="250" s="141" customFormat="1" ht="15.2" customHeight="1">
      <c r="B250" t="s" s="153">
        <f>IF(INDEX(C250:AH250,1,'Tarifas Eléctricas'!$E$38)=0," ",INDEX(C250:AH250,1,'Tarifas Eléctricas'!$E$38))</f>
        <v>570</v>
      </c>
      <c r="C250" s="157"/>
      <c r="D250" s="157"/>
      <c r="E250" s="157"/>
      <c r="F250" s="157"/>
      <c r="G250" s="157"/>
      <c r="H250" s="157"/>
      <c r="I250" s="157"/>
      <c r="J250" s="157"/>
      <c r="K250" s="157"/>
      <c r="L250" s="157"/>
      <c r="M250" s="157"/>
      <c r="N250" s="157"/>
      <c r="O250" s="157"/>
      <c r="P250" s="157"/>
      <c r="Q250" s="157"/>
      <c r="R250" s="157"/>
      <c r="S250" s="157"/>
      <c r="T250" s="157"/>
      <c r="U250" s="157"/>
      <c r="V250" t="s" s="154">
        <v>2173</v>
      </c>
      <c r="W250" s="157"/>
      <c r="X250" s="157"/>
      <c r="Y250" s="157"/>
      <c r="Z250" s="157"/>
      <c r="AA250" s="157"/>
      <c r="AB250" s="157"/>
      <c r="AC250" s="157"/>
      <c r="AD250" s="157"/>
      <c r="AE250" s="157"/>
      <c r="AF250" s="157"/>
      <c r="AG250" s="157"/>
      <c r="AH250" s="157"/>
    </row>
    <row r="251" s="141" customFormat="1" ht="15.2" customHeight="1">
      <c r="B251" t="s" s="153">
        <f>IF(INDEX(C251:AH251,1,'Tarifas Eléctricas'!$E$38)=0," ",INDEX(C251:AH251,1,'Tarifas Eléctricas'!$E$38))</f>
        <v>570</v>
      </c>
      <c r="C251" s="157"/>
      <c r="D251" s="157"/>
      <c r="E251" s="157"/>
      <c r="F251" s="157"/>
      <c r="G251" s="157"/>
      <c r="H251" s="157"/>
      <c r="I251" s="157"/>
      <c r="J251" s="157"/>
      <c r="K251" s="157"/>
      <c r="L251" s="157"/>
      <c r="M251" s="157"/>
      <c r="N251" s="157"/>
      <c r="O251" s="157"/>
      <c r="P251" s="157"/>
      <c r="Q251" s="157"/>
      <c r="R251" s="157"/>
      <c r="S251" s="157"/>
      <c r="T251" s="157"/>
      <c r="U251" s="157"/>
      <c r="V251" t="s" s="154">
        <v>2174</v>
      </c>
      <c r="W251" s="157"/>
      <c r="X251" s="157"/>
      <c r="Y251" s="157"/>
      <c r="Z251" s="157"/>
      <c r="AA251" s="157"/>
      <c r="AB251" s="157"/>
      <c r="AC251" s="157"/>
      <c r="AD251" s="157"/>
      <c r="AE251" s="157"/>
      <c r="AF251" s="157"/>
      <c r="AG251" s="157"/>
      <c r="AH251" s="157"/>
    </row>
    <row r="252" s="141" customFormat="1" ht="15.2" customHeight="1">
      <c r="B252" t="s" s="153">
        <f>IF(INDEX(C252:AH252,1,'Tarifas Eléctricas'!$E$38)=0," ",INDEX(C252:AH252,1,'Tarifas Eléctricas'!$E$38))</f>
        <v>570</v>
      </c>
      <c r="C252" s="157"/>
      <c r="D252" s="157"/>
      <c r="E252" s="157"/>
      <c r="F252" s="157"/>
      <c r="G252" s="157"/>
      <c r="H252" s="157"/>
      <c r="I252" s="157"/>
      <c r="J252" s="157"/>
      <c r="K252" s="157"/>
      <c r="L252" s="157"/>
      <c r="M252" s="157"/>
      <c r="N252" s="157"/>
      <c r="O252" s="157"/>
      <c r="P252" s="157"/>
      <c r="Q252" s="157"/>
      <c r="R252" s="157"/>
      <c r="S252" s="157"/>
      <c r="T252" s="157"/>
      <c r="U252" s="157"/>
      <c r="V252" t="s" s="154">
        <v>2175</v>
      </c>
      <c r="W252" s="157"/>
      <c r="X252" s="157"/>
      <c r="Y252" s="157"/>
      <c r="Z252" s="157"/>
      <c r="AA252" s="157"/>
      <c r="AB252" s="157"/>
      <c r="AC252" s="157"/>
      <c r="AD252" s="157"/>
      <c r="AE252" s="157"/>
      <c r="AF252" s="157"/>
      <c r="AG252" s="157"/>
      <c r="AH252" s="157"/>
    </row>
    <row r="253" s="141" customFormat="1" ht="15.2" customHeight="1">
      <c r="B253" t="s" s="153">
        <f>IF(INDEX(C253:AH253,1,'Tarifas Eléctricas'!$E$38)=0," ",INDEX(C253:AH253,1,'Tarifas Eléctricas'!$E$38))</f>
        <v>570</v>
      </c>
      <c r="C253" s="157"/>
      <c r="D253" s="157"/>
      <c r="E253" s="157"/>
      <c r="F253" s="157"/>
      <c r="G253" s="157"/>
      <c r="H253" s="157"/>
      <c r="I253" s="157"/>
      <c r="J253" s="157"/>
      <c r="K253" s="157"/>
      <c r="L253" s="157"/>
      <c r="M253" s="157"/>
      <c r="N253" s="157"/>
      <c r="O253" s="157"/>
      <c r="P253" s="157"/>
      <c r="Q253" s="157"/>
      <c r="R253" s="157"/>
      <c r="S253" s="157"/>
      <c r="T253" s="157"/>
      <c r="U253" s="157"/>
      <c r="V253" t="s" s="154">
        <v>2176</v>
      </c>
      <c r="W253" s="157"/>
      <c r="X253" s="157"/>
      <c r="Y253" s="157"/>
      <c r="Z253" s="157"/>
      <c r="AA253" s="157"/>
      <c r="AB253" s="157"/>
      <c r="AC253" s="157"/>
      <c r="AD253" s="157"/>
      <c r="AE253" s="157"/>
      <c r="AF253" s="157"/>
      <c r="AG253" s="157"/>
      <c r="AH253" s="157"/>
    </row>
    <row r="254" s="141" customFormat="1" ht="15.2" customHeight="1">
      <c r="B254" t="s" s="153">
        <f>IF(INDEX(C254:AH254,1,'Tarifas Eléctricas'!$E$38)=0," ",INDEX(C254:AH254,1,'Tarifas Eléctricas'!$E$38))</f>
        <v>570</v>
      </c>
      <c r="C254" s="157"/>
      <c r="D254" s="157"/>
      <c r="E254" s="157"/>
      <c r="F254" s="157"/>
      <c r="G254" s="157"/>
      <c r="H254" s="157"/>
      <c r="I254" s="157"/>
      <c r="J254" s="157"/>
      <c r="K254" s="157"/>
      <c r="L254" s="157"/>
      <c r="M254" s="157"/>
      <c r="N254" s="157"/>
      <c r="O254" s="157"/>
      <c r="P254" s="157"/>
      <c r="Q254" s="157"/>
      <c r="R254" s="157"/>
      <c r="S254" s="157"/>
      <c r="T254" s="157"/>
      <c r="U254" s="157"/>
      <c r="V254" t="s" s="154">
        <v>2177</v>
      </c>
      <c r="W254" s="157"/>
      <c r="X254" s="157"/>
      <c r="Y254" s="157"/>
      <c r="Z254" s="157"/>
      <c r="AA254" s="157"/>
      <c r="AB254" s="157"/>
      <c r="AC254" s="157"/>
      <c r="AD254" s="157"/>
      <c r="AE254" s="157"/>
      <c r="AF254" s="157"/>
      <c r="AG254" s="157"/>
      <c r="AH254" s="157"/>
    </row>
    <row r="255" s="141" customFormat="1" ht="15.2" customHeight="1">
      <c r="B255" t="s" s="153">
        <f>IF(INDEX(C255:AH255,1,'Tarifas Eléctricas'!$E$38)=0," ",INDEX(C255:AH255,1,'Tarifas Eléctricas'!$E$38))</f>
        <v>570</v>
      </c>
      <c r="C255" s="157"/>
      <c r="D255" s="157"/>
      <c r="E255" s="157"/>
      <c r="F255" s="157"/>
      <c r="G255" s="157"/>
      <c r="H255" s="157"/>
      <c r="I255" s="157"/>
      <c r="J255" s="157"/>
      <c r="K255" s="157"/>
      <c r="L255" s="157"/>
      <c r="M255" s="157"/>
      <c r="N255" s="157"/>
      <c r="O255" s="157"/>
      <c r="P255" s="157"/>
      <c r="Q255" s="157"/>
      <c r="R255" s="157"/>
      <c r="S255" s="157"/>
      <c r="T255" s="157"/>
      <c r="U255" s="157"/>
      <c r="V255" t="s" s="154">
        <v>2178</v>
      </c>
      <c r="W255" s="157"/>
      <c r="X255" s="157"/>
      <c r="Y255" s="157"/>
      <c r="Z255" s="157"/>
      <c r="AA255" s="157"/>
      <c r="AB255" s="157"/>
      <c r="AC255" s="157"/>
      <c r="AD255" s="157"/>
      <c r="AE255" s="157"/>
      <c r="AF255" s="157"/>
      <c r="AG255" s="157"/>
      <c r="AH255" s="157"/>
    </row>
    <row r="256" s="141" customFormat="1" ht="15.2" customHeight="1">
      <c r="B256" t="s" s="153">
        <f>IF(INDEX(C256:AH256,1,'Tarifas Eléctricas'!$E$38)=0," ",INDEX(C256:AH256,1,'Tarifas Eléctricas'!$E$38))</f>
        <v>570</v>
      </c>
      <c r="C256" s="157"/>
      <c r="D256" s="157"/>
      <c r="E256" s="157"/>
      <c r="F256" s="157"/>
      <c r="G256" s="157"/>
      <c r="H256" s="157"/>
      <c r="I256" s="157"/>
      <c r="J256" s="157"/>
      <c r="K256" s="157"/>
      <c r="L256" s="157"/>
      <c r="M256" s="157"/>
      <c r="N256" s="157"/>
      <c r="O256" s="157"/>
      <c r="P256" s="157"/>
      <c r="Q256" s="157"/>
      <c r="R256" s="157"/>
      <c r="S256" s="157"/>
      <c r="T256" s="157"/>
      <c r="U256" s="157"/>
      <c r="V256" t="s" s="154">
        <v>2179</v>
      </c>
      <c r="W256" s="157"/>
      <c r="X256" s="157"/>
      <c r="Y256" s="157"/>
      <c r="Z256" s="157"/>
      <c r="AA256" s="157"/>
      <c r="AB256" s="157"/>
      <c r="AC256" s="157"/>
      <c r="AD256" s="157"/>
      <c r="AE256" s="157"/>
      <c r="AF256" s="157"/>
      <c r="AG256" s="157"/>
      <c r="AH256" s="157"/>
    </row>
    <row r="257" s="141" customFormat="1" ht="15.2" customHeight="1">
      <c r="B257" t="s" s="153">
        <f>IF(INDEX(C257:AH257,1,'Tarifas Eléctricas'!$E$38)=0," ",INDEX(C257:AH257,1,'Tarifas Eléctricas'!$E$38))</f>
        <v>570</v>
      </c>
      <c r="C257" s="157"/>
      <c r="D257" s="157"/>
      <c r="E257" s="157"/>
      <c r="F257" s="157"/>
      <c r="G257" s="157"/>
      <c r="H257" s="157"/>
      <c r="I257" s="157"/>
      <c r="J257" s="157"/>
      <c r="K257" s="157"/>
      <c r="L257" s="157"/>
      <c r="M257" s="157"/>
      <c r="N257" s="157"/>
      <c r="O257" s="157"/>
      <c r="P257" s="157"/>
      <c r="Q257" s="157"/>
      <c r="R257" s="157"/>
      <c r="S257" s="157"/>
      <c r="T257" s="157"/>
      <c r="U257" s="157"/>
      <c r="V257" t="s" s="154">
        <v>2180</v>
      </c>
      <c r="W257" s="157"/>
      <c r="X257" s="157"/>
      <c r="Y257" s="157"/>
      <c r="Z257" s="157"/>
      <c r="AA257" s="157"/>
      <c r="AB257" s="157"/>
      <c r="AC257" s="157"/>
      <c r="AD257" s="157"/>
      <c r="AE257" s="157"/>
      <c r="AF257" s="157"/>
      <c r="AG257" s="157"/>
      <c r="AH257" s="157"/>
    </row>
    <row r="258" s="141" customFormat="1" ht="15.2" customHeight="1">
      <c r="B258" t="s" s="153">
        <f>IF(INDEX(C258:AH258,1,'Tarifas Eléctricas'!$E$38)=0," ",INDEX(C258:AH258,1,'Tarifas Eléctricas'!$E$38))</f>
        <v>570</v>
      </c>
      <c r="C258" s="157"/>
      <c r="D258" s="157"/>
      <c r="E258" s="157"/>
      <c r="F258" s="157"/>
      <c r="G258" s="157"/>
      <c r="H258" s="157"/>
      <c r="I258" s="157"/>
      <c r="J258" s="157"/>
      <c r="K258" s="157"/>
      <c r="L258" s="157"/>
      <c r="M258" s="157"/>
      <c r="N258" s="157"/>
      <c r="O258" s="157"/>
      <c r="P258" s="157"/>
      <c r="Q258" s="157"/>
      <c r="R258" s="157"/>
      <c r="S258" s="157"/>
      <c r="T258" s="157"/>
      <c r="U258" s="157"/>
      <c r="V258" t="s" s="154">
        <v>2181</v>
      </c>
      <c r="W258" s="157"/>
      <c r="X258" s="157"/>
      <c r="Y258" s="157"/>
      <c r="Z258" s="157"/>
      <c r="AA258" s="157"/>
      <c r="AB258" s="157"/>
      <c r="AC258" s="157"/>
      <c r="AD258" s="157"/>
      <c r="AE258" s="157"/>
      <c r="AF258" s="157"/>
      <c r="AG258" s="157"/>
      <c r="AH258" s="157"/>
    </row>
    <row r="259" s="141" customFormat="1" ht="15.2" customHeight="1">
      <c r="B259" t="s" s="153">
        <f>IF(INDEX(C259:AH259,1,'Tarifas Eléctricas'!$E$38)=0," ",INDEX(C259:AH259,1,'Tarifas Eléctricas'!$E$38))</f>
        <v>570</v>
      </c>
      <c r="C259" s="157"/>
      <c r="D259" s="157"/>
      <c r="E259" s="157"/>
      <c r="F259" s="157"/>
      <c r="G259" s="157"/>
      <c r="H259" s="157"/>
      <c r="I259" s="157"/>
      <c r="J259" s="157"/>
      <c r="K259" s="157"/>
      <c r="L259" s="157"/>
      <c r="M259" s="157"/>
      <c r="N259" s="157"/>
      <c r="O259" s="157"/>
      <c r="P259" s="157"/>
      <c r="Q259" s="157"/>
      <c r="R259" s="157"/>
      <c r="S259" s="157"/>
      <c r="T259" s="157"/>
      <c r="U259" s="157"/>
      <c r="V259" t="s" s="154">
        <v>2182</v>
      </c>
      <c r="W259" s="157"/>
      <c r="X259" s="157"/>
      <c r="Y259" s="157"/>
      <c r="Z259" s="157"/>
      <c r="AA259" s="157"/>
      <c r="AB259" s="157"/>
      <c r="AC259" s="157"/>
      <c r="AD259" s="157"/>
      <c r="AE259" s="157"/>
      <c r="AF259" s="157"/>
      <c r="AG259" s="157"/>
      <c r="AH259" s="157"/>
    </row>
    <row r="260" s="141" customFormat="1" ht="15.2" customHeight="1">
      <c r="B260" t="s" s="153">
        <f>IF(INDEX(C260:AH260,1,'Tarifas Eléctricas'!$E$38)=0," ",INDEX(C260:AH260,1,'Tarifas Eléctricas'!$E$38))</f>
        <v>570</v>
      </c>
      <c r="C260" s="157"/>
      <c r="D260" s="157"/>
      <c r="E260" s="157"/>
      <c r="F260" s="157"/>
      <c r="G260" s="157"/>
      <c r="H260" s="157"/>
      <c r="I260" s="157"/>
      <c r="J260" s="157"/>
      <c r="K260" s="157"/>
      <c r="L260" s="157"/>
      <c r="M260" s="157"/>
      <c r="N260" s="157"/>
      <c r="O260" s="157"/>
      <c r="P260" s="157"/>
      <c r="Q260" s="157"/>
      <c r="R260" s="157"/>
      <c r="S260" s="157"/>
      <c r="T260" s="157"/>
      <c r="U260" s="157"/>
      <c r="V260" t="s" s="154">
        <v>2183</v>
      </c>
      <c r="W260" s="157"/>
      <c r="X260" s="157"/>
      <c r="Y260" s="157"/>
      <c r="Z260" s="157"/>
      <c r="AA260" s="157"/>
      <c r="AB260" s="157"/>
      <c r="AC260" s="157"/>
      <c r="AD260" s="157"/>
      <c r="AE260" s="157"/>
      <c r="AF260" s="157"/>
      <c r="AG260" s="157"/>
      <c r="AH260" s="157"/>
    </row>
    <row r="261" s="141" customFormat="1" ht="15.2" customHeight="1">
      <c r="B261" t="s" s="153">
        <f>IF(INDEX(C261:AH261,1,'Tarifas Eléctricas'!$E$38)=0," ",INDEX(C261:AH261,1,'Tarifas Eléctricas'!$E$38))</f>
        <v>570</v>
      </c>
      <c r="C261" s="157"/>
      <c r="D261" s="157"/>
      <c r="E261" s="157"/>
      <c r="F261" s="157"/>
      <c r="G261" s="157"/>
      <c r="H261" s="157"/>
      <c r="I261" s="157"/>
      <c r="J261" s="157"/>
      <c r="K261" s="157"/>
      <c r="L261" s="157"/>
      <c r="M261" s="157"/>
      <c r="N261" s="157"/>
      <c r="O261" s="157"/>
      <c r="P261" s="157"/>
      <c r="Q261" s="157"/>
      <c r="R261" s="157"/>
      <c r="S261" s="157"/>
      <c r="T261" s="157"/>
      <c r="U261" s="157"/>
      <c r="V261" t="s" s="154">
        <v>2184</v>
      </c>
      <c r="W261" s="157"/>
      <c r="X261" s="157"/>
      <c r="Y261" s="157"/>
      <c r="Z261" s="157"/>
      <c r="AA261" s="157"/>
      <c r="AB261" s="157"/>
      <c r="AC261" s="157"/>
      <c r="AD261" s="157"/>
      <c r="AE261" s="157"/>
      <c r="AF261" s="157"/>
      <c r="AG261" s="157"/>
      <c r="AH261" s="157"/>
    </row>
    <row r="262" s="141" customFormat="1" ht="15.2" customHeight="1">
      <c r="B262" t="s" s="153">
        <f>IF(INDEX(C262:AH262,1,'Tarifas Eléctricas'!$E$38)=0," ",INDEX(C262:AH262,1,'Tarifas Eléctricas'!$E$38))</f>
        <v>570</v>
      </c>
      <c r="C262" s="157"/>
      <c r="D262" s="157"/>
      <c r="E262" s="157"/>
      <c r="F262" s="157"/>
      <c r="G262" s="157"/>
      <c r="H262" s="157"/>
      <c r="I262" s="157"/>
      <c r="J262" s="157"/>
      <c r="K262" s="157"/>
      <c r="L262" s="157"/>
      <c r="M262" s="157"/>
      <c r="N262" s="157"/>
      <c r="O262" s="157"/>
      <c r="P262" s="157"/>
      <c r="Q262" s="157"/>
      <c r="R262" s="157"/>
      <c r="S262" s="157"/>
      <c r="T262" s="157"/>
      <c r="U262" s="157"/>
      <c r="V262" t="s" s="154">
        <v>2185</v>
      </c>
      <c r="W262" s="157"/>
      <c r="X262" s="157"/>
      <c r="Y262" s="157"/>
      <c r="Z262" s="157"/>
      <c r="AA262" s="157"/>
      <c r="AB262" s="157"/>
      <c r="AC262" s="157"/>
      <c r="AD262" s="157"/>
      <c r="AE262" s="157"/>
      <c r="AF262" s="157"/>
      <c r="AG262" s="157"/>
      <c r="AH262" s="157"/>
    </row>
    <row r="263" s="141" customFormat="1" ht="15.2" customHeight="1">
      <c r="B263" t="s" s="153">
        <f>IF(INDEX(C263:AH263,1,'Tarifas Eléctricas'!$E$38)=0," ",INDEX(C263:AH263,1,'Tarifas Eléctricas'!$E$38))</f>
        <v>570</v>
      </c>
      <c r="C263" s="157"/>
      <c r="D263" s="157"/>
      <c r="E263" s="157"/>
      <c r="F263" s="157"/>
      <c r="G263" s="157"/>
      <c r="H263" s="157"/>
      <c r="I263" s="157"/>
      <c r="J263" s="157"/>
      <c r="K263" s="157"/>
      <c r="L263" s="157"/>
      <c r="M263" s="157"/>
      <c r="N263" s="157"/>
      <c r="O263" s="157"/>
      <c r="P263" s="157"/>
      <c r="Q263" s="157"/>
      <c r="R263" s="157"/>
      <c r="S263" s="157"/>
      <c r="T263" s="157"/>
      <c r="U263" s="157"/>
      <c r="V263" t="s" s="154">
        <v>2186</v>
      </c>
      <c r="W263" s="157"/>
      <c r="X263" s="157"/>
      <c r="Y263" s="157"/>
      <c r="Z263" s="157"/>
      <c r="AA263" s="157"/>
      <c r="AB263" s="157"/>
      <c r="AC263" s="157"/>
      <c r="AD263" s="157"/>
      <c r="AE263" s="157"/>
      <c r="AF263" s="157"/>
      <c r="AG263" s="157"/>
      <c r="AH263" s="157"/>
    </row>
    <row r="264" s="141" customFormat="1" ht="15.2" customHeight="1">
      <c r="B264" t="s" s="153">
        <f>IF(INDEX(C264:AH264,1,'Tarifas Eléctricas'!$E$38)=0," ",INDEX(C264:AH264,1,'Tarifas Eléctricas'!$E$38))</f>
        <v>570</v>
      </c>
      <c r="C264" s="157"/>
      <c r="D264" s="157"/>
      <c r="E264" s="157"/>
      <c r="F264" s="157"/>
      <c r="G264" s="157"/>
      <c r="H264" s="157"/>
      <c r="I264" s="157"/>
      <c r="J264" s="157"/>
      <c r="K264" s="157"/>
      <c r="L264" s="157"/>
      <c r="M264" s="157"/>
      <c r="N264" s="157"/>
      <c r="O264" s="157"/>
      <c r="P264" s="157"/>
      <c r="Q264" s="157"/>
      <c r="R264" s="157"/>
      <c r="S264" s="157"/>
      <c r="T264" s="157"/>
      <c r="U264" s="157"/>
      <c r="V264" t="s" s="154">
        <v>2187</v>
      </c>
      <c r="W264" s="157"/>
      <c r="X264" s="157"/>
      <c r="Y264" s="157"/>
      <c r="Z264" s="157"/>
      <c r="AA264" s="157"/>
      <c r="AB264" s="157"/>
      <c r="AC264" s="157"/>
      <c r="AD264" s="157"/>
      <c r="AE264" s="157"/>
      <c r="AF264" s="157"/>
      <c r="AG264" s="157"/>
      <c r="AH264" s="157"/>
    </row>
    <row r="265" s="141" customFormat="1" ht="15.2" customHeight="1">
      <c r="B265" t="s" s="153">
        <f>IF(INDEX(C265:AH265,1,'Tarifas Eléctricas'!$E$38)=0," ",INDEX(C265:AH265,1,'Tarifas Eléctricas'!$E$38))</f>
        <v>570</v>
      </c>
      <c r="C265" s="157"/>
      <c r="D265" s="157"/>
      <c r="E265" s="157"/>
      <c r="F265" s="157"/>
      <c r="G265" s="157"/>
      <c r="H265" s="157"/>
      <c r="I265" s="157"/>
      <c r="J265" s="157"/>
      <c r="K265" s="157"/>
      <c r="L265" s="157"/>
      <c r="M265" s="157"/>
      <c r="N265" s="157"/>
      <c r="O265" s="157"/>
      <c r="P265" s="157"/>
      <c r="Q265" s="157"/>
      <c r="R265" s="157"/>
      <c r="S265" s="157"/>
      <c r="T265" s="157"/>
      <c r="U265" s="157"/>
      <c r="V265" t="s" s="154">
        <v>2188</v>
      </c>
      <c r="W265" s="157"/>
      <c r="X265" s="157"/>
      <c r="Y265" s="157"/>
      <c r="Z265" s="157"/>
      <c r="AA265" s="157"/>
      <c r="AB265" s="157"/>
      <c r="AC265" s="157"/>
      <c r="AD265" s="157"/>
      <c r="AE265" s="157"/>
      <c r="AF265" s="157"/>
      <c r="AG265" s="157"/>
      <c r="AH265" s="157"/>
    </row>
    <row r="266" s="141" customFormat="1" ht="15.2" customHeight="1">
      <c r="B266" t="s" s="153">
        <f>IF(INDEX(C266:AH266,1,'Tarifas Eléctricas'!$E$38)=0," ",INDEX(C266:AH266,1,'Tarifas Eléctricas'!$E$38))</f>
        <v>570</v>
      </c>
      <c r="C266" s="157"/>
      <c r="D266" s="157"/>
      <c r="E266" s="157"/>
      <c r="F266" s="157"/>
      <c r="G266" s="157"/>
      <c r="H266" s="157"/>
      <c r="I266" s="157"/>
      <c r="J266" s="157"/>
      <c r="K266" s="157"/>
      <c r="L266" s="157"/>
      <c r="M266" s="157"/>
      <c r="N266" s="157"/>
      <c r="O266" s="157"/>
      <c r="P266" s="157"/>
      <c r="Q266" s="157"/>
      <c r="R266" s="157"/>
      <c r="S266" s="157"/>
      <c r="T266" s="157"/>
      <c r="U266" s="157"/>
      <c r="V266" t="s" s="154">
        <v>2189</v>
      </c>
      <c r="W266" s="157"/>
      <c r="X266" s="157"/>
      <c r="Y266" s="157"/>
      <c r="Z266" s="157"/>
      <c r="AA266" s="157"/>
      <c r="AB266" s="157"/>
      <c r="AC266" s="157"/>
      <c r="AD266" s="157"/>
      <c r="AE266" s="157"/>
      <c r="AF266" s="157"/>
      <c r="AG266" s="157"/>
      <c r="AH266" s="157"/>
    </row>
    <row r="267" s="141" customFormat="1" ht="15.2" customHeight="1">
      <c r="B267" t="s" s="153">
        <f>IF(INDEX(C267:AH267,1,'Tarifas Eléctricas'!$E$38)=0," ",INDEX(C267:AH267,1,'Tarifas Eléctricas'!$E$38))</f>
        <v>570</v>
      </c>
      <c r="C267" s="157"/>
      <c r="D267" s="157"/>
      <c r="E267" s="157"/>
      <c r="F267" s="157"/>
      <c r="G267" s="157"/>
      <c r="H267" s="157"/>
      <c r="I267" s="157"/>
      <c r="J267" s="157"/>
      <c r="K267" s="157"/>
      <c r="L267" s="157"/>
      <c r="M267" s="157"/>
      <c r="N267" s="157"/>
      <c r="O267" s="157"/>
      <c r="P267" s="157"/>
      <c r="Q267" s="157"/>
      <c r="R267" s="157"/>
      <c r="S267" s="157"/>
      <c r="T267" s="157"/>
      <c r="U267" s="157"/>
      <c r="V267" t="s" s="154">
        <v>2190</v>
      </c>
      <c r="W267" s="157"/>
      <c r="X267" s="157"/>
      <c r="Y267" s="157"/>
      <c r="Z267" s="157"/>
      <c r="AA267" s="157"/>
      <c r="AB267" s="157"/>
      <c r="AC267" s="157"/>
      <c r="AD267" s="157"/>
      <c r="AE267" s="157"/>
      <c r="AF267" s="157"/>
      <c r="AG267" s="157"/>
      <c r="AH267" s="157"/>
    </row>
    <row r="268" s="141" customFormat="1" ht="15.2" customHeight="1">
      <c r="B268" t="s" s="153">
        <f>IF(INDEX(C268:AH268,1,'Tarifas Eléctricas'!$E$38)=0," ",INDEX(C268:AH268,1,'Tarifas Eléctricas'!$E$38))</f>
        <v>570</v>
      </c>
      <c r="C268" s="157"/>
      <c r="D268" s="157"/>
      <c r="E268" s="157"/>
      <c r="F268" s="157"/>
      <c r="G268" s="157"/>
      <c r="H268" s="157"/>
      <c r="I268" s="157"/>
      <c r="J268" s="157"/>
      <c r="K268" s="157"/>
      <c r="L268" s="157"/>
      <c r="M268" s="157"/>
      <c r="N268" s="157"/>
      <c r="O268" s="157"/>
      <c r="P268" s="157"/>
      <c r="Q268" s="157"/>
      <c r="R268" s="157"/>
      <c r="S268" s="157"/>
      <c r="T268" s="157"/>
      <c r="U268" s="157"/>
      <c r="V268" t="s" s="154">
        <v>2191</v>
      </c>
      <c r="W268" s="157"/>
      <c r="X268" s="157"/>
      <c r="Y268" s="157"/>
      <c r="Z268" s="157"/>
      <c r="AA268" s="157"/>
      <c r="AB268" s="157"/>
      <c r="AC268" s="157"/>
      <c r="AD268" s="157"/>
      <c r="AE268" s="157"/>
      <c r="AF268" s="157"/>
      <c r="AG268" s="157"/>
      <c r="AH268" s="157"/>
    </row>
    <row r="269" s="141" customFormat="1" ht="15.2" customHeight="1">
      <c r="B269" t="s" s="153">
        <f>IF(INDEX(C269:AH269,1,'Tarifas Eléctricas'!$E$38)=0," ",INDEX(C269:AH269,1,'Tarifas Eléctricas'!$E$38))</f>
        <v>570</v>
      </c>
      <c r="C269" s="157"/>
      <c r="D269" s="157"/>
      <c r="E269" s="157"/>
      <c r="F269" s="157"/>
      <c r="G269" s="157"/>
      <c r="H269" s="157"/>
      <c r="I269" s="157"/>
      <c r="J269" s="157"/>
      <c r="K269" s="157"/>
      <c r="L269" s="157"/>
      <c r="M269" s="157"/>
      <c r="N269" s="157"/>
      <c r="O269" s="157"/>
      <c r="P269" s="157"/>
      <c r="Q269" s="157"/>
      <c r="R269" s="157"/>
      <c r="S269" s="157"/>
      <c r="T269" s="157"/>
      <c r="U269" s="157"/>
      <c r="V269" t="s" s="154">
        <v>2192</v>
      </c>
      <c r="W269" s="157"/>
      <c r="X269" s="157"/>
      <c r="Y269" s="157"/>
      <c r="Z269" s="157"/>
      <c r="AA269" s="157"/>
      <c r="AB269" s="157"/>
      <c r="AC269" s="157"/>
      <c r="AD269" s="157"/>
      <c r="AE269" s="157"/>
      <c r="AF269" s="157"/>
      <c r="AG269" s="157"/>
      <c r="AH269" s="157"/>
    </row>
    <row r="270" s="141" customFormat="1" ht="15.2" customHeight="1">
      <c r="B270" t="s" s="153">
        <f>IF(INDEX(C270:AH270,1,'Tarifas Eléctricas'!$E$38)=0," ",INDEX(C270:AH270,1,'Tarifas Eléctricas'!$E$38))</f>
        <v>570</v>
      </c>
      <c r="C270" s="157"/>
      <c r="D270" s="157"/>
      <c r="E270" s="157"/>
      <c r="F270" s="157"/>
      <c r="G270" s="157"/>
      <c r="H270" s="157"/>
      <c r="I270" s="157"/>
      <c r="J270" s="157"/>
      <c r="K270" s="157"/>
      <c r="L270" s="157"/>
      <c r="M270" s="157"/>
      <c r="N270" s="157"/>
      <c r="O270" s="157"/>
      <c r="P270" s="157"/>
      <c r="Q270" s="157"/>
      <c r="R270" s="157"/>
      <c r="S270" s="157"/>
      <c r="T270" s="157"/>
      <c r="U270" s="157"/>
      <c r="V270" t="s" s="154">
        <v>2193</v>
      </c>
      <c r="W270" s="157"/>
      <c r="X270" s="157"/>
      <c r="Y270" s="157"/>
      <c r="Z270" s="157"/>
      <c r="AA270" s="157"/>
      <c r="AB270" s="157"/>
      <c r="AC270" s="157"/>
      <c r="AD270" s="157"/>
      <c r="AE270" s="157"/>
      <c r="AF270" s="157"/>
      <c r="AG270" s="157"/>
      <c r="AH270" s="157"/>
    </row>
    <row r="271" s="141" customFormat="1" ht="15.2" customHeight="1">
      <c r="B271" t="s" s="153">
        <f>IF(INDEX(C271:AH271,1,'Tarifas Eléctricas'!$E$38)=0," ",INDEX(C271:AH271,1,'Tarifas Eléctricas'!$E$38))</f>
        <v>570</v>
      </c>
      <c r="C271" s="157"/>
      <c r="D271" s="157"/>
      <c r="E271" s="157"/>
      <c r="F271" s="157"/>
      <c r="G271" s="157"/>
      <c r="H271" s="157"/>
      <c r="I271" s="157"/>
      <c r="J271" s="157"/>
      <c r="K271" s="157"/>
      <c r="L271" s="157"/>
      <c r="M271" s="157"/>
      <c r="N271" s="157"/>
      <c r="O271" s="157"/>
      <c r="P271" s="157"/>
      <c r="Q271" s="157"/>
      <c r="R271" s="157"/>
      <c r="S271" s="157"/>
      <c r="T271" s="157"/>
      <c r="U271" s="157"/>
      <c r="V271" t="s" s="154">
        <v>2194</v>
      </c>
      <c r="W271" s="157"/>
      <c r="X271" s="157"/>
      <c r="Y271" s="157"/>
      <c r="Z271" s="157"/>
      <c r="AA271" s="157"/>
      <c r="AB271" s="157"/>
      <c r="AC271" s="157"/>
      <c r="AD271" s="157"/>
      <c r="AE271" s="157"/>
      <c r="AF271" s="157"/>
      <c r="AG271" s="157"/>
      <c r="AH271" s="157"/>
    </row>
    <row r="272" s="141" customFormat="1" ht="15.2" customHeight="1">
      <c r="B272" t="s" s="153">
        <f>IF(INDEX(C272:AH272,1,'Tarifas Eléctricas'!$E$38)=0," ",INDEX(C272:AH272,1,'Tarifas Eléctricas'!$E$38))</f>
        <v>570</v>
      </c>
      <c r="C272" s="157"/>
      <c r="D272" s="157"/>
      <c r="E272" s="157"/>
      <c r="F272" s="157"/>
      <c r="G272" s="157"/>
      <c r="H272" s="157"/>
      <c r="I272" s="157"/>
      <c r="J272" s="157"/>
      <c r="K272" s="157"/>
      <c r="L272" s="157"/>
      <c r="M272" s="157"/>
      <c r="N272" s="157"/>
      <c r="O272" s="157"/>
      <c r="P272" s="157"/>
      <c r="Q272" s="157"/>
      <c r="R272" s="157"/>
      <c r="S272" s="157"/>
      <c r="T272" s="157"/>
      <c r="U272" s="157"/>
      <c r="V272" t="s" s="154">
        <v>2195</v>
      </c>
      <c r="W272" s="157"/>
      <c r="X272" s="157"/>
      <c r="Y272" s="157"/>
      <c r="Z272" s="157"/>
      <c r="AA272" s="157"/>
      <c r="AB272" s="157"/>
      <c r="AC272" s="157"/>
      <c r="AD272" s="157"/>
      <c r="AE272" s="157"/>
      <c r="AF272" s="157"/>
      <c r="AG272" s="157"/>
      <c r="AH272" s="157"/>
    </row>
    <row r="273" s="141" customFormat="1" ht="15.2" customHeight="1">
      <c r="B273" t="s" s="153">
        <f>IF(INDEX(C273:AH273,1,'Tarifas Eléctricas'!$E$38)=0," ",INDEX(C273:AH273,1,'Tarifas Eléctricas'!$E$38))</f>
        <v>570</v>
      </c>
      <c r="C273" s="157"/>
      <c r="D273" s="157"/>
      <c r="E273" s="157"/>
      <c r="F273" s="157"/>
      <c r="G273" s="157"/>
      <c r="H273" s="157"/>
      <c r="I273" s="157"/>
      <c r="J273" s="157"/>
      <c r="K273" s="157"/>
      <c r="L273" s="157"/>
      <c r="M273" s="157"/>
      <c r="N273" s="157"/>
      <c r="O273" s="157"/>
      <c r="P273" s="157"/>
      <c r="Q273" s="157"/>
      <c r="R273" s="157"/>
      <c r="S273" s="157"/>
      <c r="T273" s="157"/>
      <c r="U273" s="157"/>
      <c r="V273" t="s" s="154">
        <v>2196</v>
      </c>
      <c r="W273" s="157"/>
      <c r="X273" s="157"/>
      <c r="Y273" s="157"/>
      <c r="Z273" s="157"/>
      <c r="AA273" s="157"/>
      <c r="AB273" s="157"/>
      <c r="AC273" s="157"/>
      <c r="AD273" s="157"/>
      <c r="AE273" s="157"/>
      <c r="AF273" s="157"/>
      <c r="AG273" s="157"/>
      <c r="AH273" s="157"/>
    </row>
    <row r="274" s="141" customFormat="1" ht="15.2" customHeight="1">
      <c r="B274" t="s" s="153">
        <f>IF(INDEX(C274:AH274,1,'Tarifas Eléctricas'!$E$38)=0," ",INDEX(C274:AH274,1,'Tarifas Eléctricas'!$E$38))</f>
        <v>570</v>
      </c>
      <c r="C274" s="157"/>
      <c r="D274" s="157"/>
      <c r="E274" s="157"/>
      <c r="F274" s="157"/>
      <c r="G274" s="157"/>
      <c r="H274" s="157"/>
      <c r="I274" s="157"/>
      <c r="J274" s="157"/>
      <c r="K274" s="157"/>
      <c r="L274" s="157"/>
      <c r="M274" s="157"/>
      <c r="N274" s="157"/>
      <c r="O274" s="157"/>
      <c r="P274" s="157"/>
      <c r="Q274" s="157"/>
      <c r="R274" s="157"/>
      <c r="S274" s="157"/>
      <c r="T274" s="157"/>
      <c r="U274" s="157"/>
      <c r="V274" t="s" s="154">
        <v>2197</v>
      </c>
      <c r="W274" s="157"/>
      <c r="X274" s="157"/>
      <c r="Y274" s="157"/>
      <c r="Z274" s="157"/>
      <c r="AA274" s="157"/>
      <c r="AB274" s="157"/>
      <c r="AC274" s="157"/>
      <c r="AD274" s="157"/>
      <c r="AE274" s="157"/>
      <c r="AF274" s="157"/>
      <c r="AG274" s="157"/>
      <c r="AH274" s="157"/>
    </row>
    <row r="275" s="141" customFormat="1" ht="15.2" customHeight="1">
      <c r="B275" t="s" s="153">
        <f>IF(INDEX(C275:AH275,1,'Tarifas Eléctricas'!$E$38)=0," ",INDEX(C275:AH275,1,'Tarifas Eléctricas'!$E$38))</f>
        <v>570</v>
      </c>
      <c r="C275" s="157"/>
      <c r="D275" s="157"/>
      <c r="E275" s="157"/>
      <c r="F275" s="157"/>
      <c r="G275" s="157"/>
      <c r="H275" s="157"/>
      <c r="I275" s="157"/>
      <c r="J275" s="157"/>
      <c r="K275" s="157"/>
      <c r="L275" s="157"/>
      <c r="M275" s="157"/>
      <c r="N275" s="157"/>
      <c r="O275" s="157"/>
      <c r="P275" s="157"/>
      <c r="Q275" s="157"/>
      <c r="R275" s="157"/>
      <c r="S275" s="157"/>
      <c r="T275" s="157"/>
      <c r="U275" s="157"/>
      <c r="V275" t="s" s="154">
        <v>2198</v>
      </c>
      <c r="W275" s="157"/>
      <c r="X275" s="157"/>
      <c r="Y275" s="157"/>
      <c r="Z275" s="157"/>
      <c r="AA275" s="157"/>
      <c r="AB275" s="157"/>
      <c r="AC275" s="157"/>
      <c r="AD275" s="157"/>
      <c r="AE275" s="157"/>
      <c r="AF275" s="157"/>
      <c r="AG275" s="157"/>
      <c r="AH275" s="157"/>
    </row>
    <row r="276" s="141" customFormat="1" ht="15.2" customHeight="1">
      <c r="B276" t="s" s="153">
        <f>IF(INDEX(C276:AH276,1,'Tarifas Eléctricas'!$E$38)=0," ",INDEX(C276:AH276,1,'Tarifas Eléctricas'!$E$38))</f>
        <v>570</v>
      </c>
      <c r="C276" s="157"/>
      <c r="D276" s="157"/>
      <c r="E276" s="157"/>
      <c r="F276" s="157"/>
      <c r="G276" s="157"/>
      <c r="H276" s="157"/>
      <c r="I276" s="157"/>
      <c r="J276" s="157"/>
      <c r="K276" s="157"/>
      <c r="L276" s="157"/>
      <c r="M276" s="157"/>
      <c r="N276" s="157"/>
      <c r="O276" s="157"/>
      <c r="P276" s="157"/>
      <c r="Q276" s="157"/>
      <c r="R276" s="157"/>
      <c r="S276" s="157"/>
      <c r="T276" s="157"/>
      <c r="U276" s="157"/>
      <c r="V276" t="s" s="154">
        <v>2199</v>
      </c>
      <c r="W276" s="157"/>
      <c r="X276" s="157"/>
      <c r="Y276" s="157"/>
      <c r="Z276" s="157"/>
      <c r="AA276" s="157"/>
      <c r="AB276" s="157"/>
      <c r="AC276" s="157"/>
      <c r="AD276" s="157"/>
      <c r="AE276" s="157"/>
      <c r="AF276" s="157"/>
      <c r="AG276" s="157"/>
      <c r="AH276" s="157"/>
    </row>
    <row r="277" s="141" customFormat="1" ht="15.2" customHeight="1">
      <c r="B277" t="s" s="153">
        <f>IF(INDEX(C277:AH277,1,'Tarifas Eléctricas'!$E$38)=0," ",INDEX(C277:AH277,1,'Tarifas Eléctricas'!$E$38))</f>
        <v>570</v>
      </c>
      <c r="C277" s="157"/>
      <c r="D277" s="157"/>
      <c r="E277" s="157"/>
      <c r="F277" s="157"/>
      <c r="G277" s="157"/>
      <c r="H277" s="157"/>
      <c r="I277" s="157"/>
      <c r="J277" s="157"/>
      <c r="K277" s="157"/>
      <c r="L277" s="157"/>
      <c r="M277" s="157"/>
      <c r="N277" s="157"/>
      <c r="O277" s="157"/>
      <c r="P277" s="157"/>
      <c r="Q277" s="157"/>
      <c r="R277" s="157"/>
      <c r="S277" s="157"/>
      <c r="T277" s="157"/>
      <c r="U277" s="157"/>
      <c r="V277" t="s" s="154">
        <v>2200</v>
      </c>
      <c r="W277" s="157"/>
      <c r="X277" s="157"/>
      <c r="Y277" s="157"/>
      <c r="Z277" s="157"/>
      <c r="AA277" s="157"/>
      <c r="AB277" s="157"/>
      <c r="AC277" s="157"/>
      <c r="AD277" s="157"/>
      <c r="AE277" s="157"/>
      <c r="AF277" s="157"/>
      <c r="AG277" s="157"/>
      <c r="AH277" s="157"/>
    </row>
    <row r="278" s="141" customFormat="1" ht="15.2" customHeight="1">
      <c r="B278" t="s" s="153">
        <f>IF(INDEX(C278:AH278,1,'Tarifas Eléctricas'!$E$38)=0," ",INDEX(C278:AH278,1,'Tarifas Eléctricas'!$E$38))</f>
        <v>570</v>
      </c>
      <c r="C278" s="157"/>
      <c r="D278" s="157"/>
      <c r="E278" s="157"/>
      <c r="F278" s="157"/>
      <c r="G278" s="157"/>
      <c r="H278" s="157"/>
      <c r="I278" s="157"/>
      <c r="J278" s="157"/>
      <c r="K278" s="157"/>
      <c r="L278" s="157"/>
      <c r="M278" s="157"/>
      <c r="N278" s="157"/>
      <c r="O278" s="157"/>
      <c r="P278" s="157"/>
      <c r="Q278" s="157"/>
      <c r="R278" s="157"/>
      <c r="S278" s="157"/>
      <c r="T278" s="157"/>
      <c r="U278" s="157"/>
      <c r="V278" t="s" s="154">
        <v>2201</v>
      </c>
      <c r="W278" s="157"/>
      <c r="X278" s="157"/>
      <c r="Y278" s="157"/>
      <c r="Z278" s="157"/>
      <c r="AA278" s="157"/>
      <c r="AB278" s="157"/>
      <c r="AC278" s="157"/>
      <c r="AD278" s="157"/>
      <c r="AE278" s="157"/>
      <c r="AF278" s="157"/>
      <c r="AG278" s="157"/>
      <c r="AH278" s="157"/>
    </row>
    <row r="279" s="141" customFormat="1" ht="15.2" customHeight="1">
      <c r="B279" t="s" s="153">
        <f>IF(INDEX(C279:AH279,1,'Tarifas Eléctricas'!$E$38)=0," ",INDEX(C279:AH279,1,'Tarifas Eléctricas'!$E$38))</f>
        <v>570</v>
      </c>
      <c r="C279" s="157"/>
      <c r="D279" s="157"/>
      <c r="E279" s="157"/>
      <c r="F279" s="157"/>
      <c r="G279" s="157"/>
      <c r="H279" s="157"/>
      <c r="I279" s="157"/>
      <c r="J279" s="157"/>
      <c r="K279" s="157"/>
      <c r="L279" s="157"/>
      <c r="M279" s="157"/>
      <c r="N279" s="157"/>
      <c r="O279" s="157"/>
      <c r="P279" s="157"/>
      <c r="Q279" s="157"/>
      <c r="R279" s="157"/>
      <c r="S279" s="157"/>
      <c r="T279" s="157"/>
      <c r="U279" s="157"/>
      <c r="V279" t="s" s="154">
        <v>2202</v>
      </c>
      <c r="W279" s="157"/>
      <c r="X279" s="157"/>
      <c r="Y279" s="157"/>
      <c r="Z279" s="157"/>
      <c r="AA279" s="157"/>
      <c r="AB279" s="157"/>
      <c r="AC279" s="157"/>
      <c r="AD279" s="157"/>
      <c r="AE279" s="157"/>
      <c r="AF279" s="157"/>
      <c r="AG279" s="157"/>
      <c r="AH279" s="157"/>
    </row>
    <row r="280" s="141" customFormat="1" ht="15.2" customHeight="1">
      <c r="B280" t="s" s="153">
        <f>IF(INDEX(C280:AH280,1,'Tarifas Eléctricas'!$E$38)=0," ",INDEX(C280:AH280,1,'Tarifas Eléctricas'!$E$38))</f>
        <v>570</v>
      </c>
      <c r="C280" s="157"/>
      <c r="D280" s="157"/>
      <c r="E280" s="157"/>
      <c r="F280" s="157"/>
      <c r="G280" s="157"/>
      <c r="H280" s="157"/>
      <c r="I280" s="157"/>
      <c r="J280" s="157"/>
      <c r="K280" s="157"/>
      <c r="L280" s="157"/>
      <c r="M280" s="157"/>
      <c r="N280" s="157"/>
      <c r="O280" s="157"/>
      <c r="P280" s="157"/>
      <c r="Q280" s="157"/>
      <c r="R280" s="157"/>
      <c r="S280" s="157"/>
      <c r="T280" s="157"/>
      <c r="U280" s="157"/>
      <c r="V280" t="s" s="154">
        <v>2203</v>
      </c>
      <c r="W280" s="157"/>
      <c r="X280" s="157"/>
      <c r="Y280" s="157"/>
      <c r="Z280" s="157"/>
      <c r="AA280" s="157"/>
      <c r="AB280" s="157"/>
      <c r="AC280" s="157"/>
      <c r="AD280" s="157"/>
      <c r="AE280" s="157"/>
      <c r="AF280" s="157"/>
      <c r="AG280" s="157"/>
      <c r="AH280" s="157"/>
    </row>
    <row r="281" s="141" customFormat="1" ht="15.2" customHeight="1">
      <c r="B281" t="s" s="153">
        <f>IF(INDEX(C281:AH281,1,'Tarifas Eléctricas'!$E$38)=0," ",INDEX(C281:AH281,1,'Tarifas Eléctricas'!$E$38))</f>
        <v>570</v>
      </c>
      <c r="C281" s="157"/>
      <c r="D281" s="157"/>
      <c r="E281" s="157"/>
      <c r="F281" s="157"/>
      <c r="G281" s="157"/>
      <c r="H281" s="157"/>
      <c r="I281" s="157"/>
      <c r="J281" s="157"/>
      <c r="K281" s="157"/>
      <c r="L281" s="157"/>
      <c r="M281" s="157"/>
      <c r="N281" s="157"/>
      <c r="O281" s="157"/>
      <c r="P281" s="157"/>
      <c r="Q281" s="157"/>
      <c r="R281" s="157"/>
      <c r="S281" s="157"/>
      <c r="T281" s="157"/>
      <c r="U281" s="157"/>
      <c r="V281" t="s" s="154">
        <v>2204</v>
      </c>
      <c r="W281" s="157"/>
      <c r="X281" s="157"/>
      <c r="Y281" s="157"/>
      <c r="Z281" s="157"/>
      <c r="AA281" s="157"/>
      <c r="AB281" s="157"/>
      <c r="AC281" s="157"/>
      <c r="AD281" s="157"/>
      <c r="AE281" s="157"/>
      <c r="AF281" s="157"/>
      <c r="AG281" s="157"/>
      <c r="AH281" s="157"/>
    </row>
    <row r="282" s="141" customFormat="1" ht="15.2" customHeight="1">
      <c r="B282" t="s" s="153">
        <f>IF(INDEX(C282:AH282,1,'Tarifas Eléctricas'!$E$38)=0," ",INDEX(C282:AH282,1,'Tarifas Eléctricas'!$E$38))</f>
        <v>570</v>
      </c>
      <c r="C282" s="157"/>
      <c r="D282" s="157"/>
      <c r="E282" s="157"/>
      <c r="F282" s="157"/>
      <c r="G282" s="157"/>
      <c r="H282" s="157"/>
      <c r="I282" s="157"/>
      <c r="J282" s="157"/>
      <c r="K282" s="157"/>
      <c r="L282" s="157"/>
      <c r="M282" s="157"/>
      <c r="N282" s="157"/>
      <c r="O282" s="157"/>
      <c r="P282" s="157"/>
      <c r="Q282" s="157"/>
      <c r="R282" s="157"/>
      <c r="S282" s="157"/>
      <c r="T282" s="157"/>
      <c r="U282" s="157"/>
      <c r="V282" t="s" s="154">
        <v>2205</v>
      </c>
      <c r="W282" s="157"/>
      <c r="X282" s="157"/>
      <c r="Y282" s="157"/>
      <c r="Z282" s="157"/>
      <c r="AA282" s="157"/>
      <c r="AB282" s="157"/>
      <c r="AC282" s="157"/>
      <c r="AD282" s="157"/>
      <c r="AE282" s="157"/>
      <c r="AF282" s="157"/>
      <c r="AG282" s="157"/>
      <c r="AH282" s="157"/>
    </row>
    <row r="283" s="141" customFormat="1" ht="15.2" customHeight="1">
      <c r="B283" t="s" s="153">
        <f>IF(INDEX(C283:AH283,1,'Tarifas Eléctricas'!$E$38)=0," ",INDEX(C283:AH283,1,'Tarifas Eléctricas'!$E$38))</f>
        <v>570</v>
      </c>
      <c r="C283" s="157"/>
      <c r="D283" s="157"/>
      <c r="E283" s="157"/>
      <c r="F283" s="157"/>
      <c r="G283" s="157"/>
      <c r="H283" s="157"/>
      <c r="I283" s="157"/>
      <c r="J283" s="157"/>
      <c r="K283" s="157"/>
      <c r="L283" s="157"/>
      <c r="M283" s="157"/>
      <c r="N283" s="157"/>
      <c r="O283" s="157"/>
      <c r="P283" s="157"/>
      <c r="Q283" s="157"/>
      <c r="R283" s="157"/>
      <c r="S283" s="157"/>
      <c r="T283" s="157"/>
      <c r="U283" s="157"/>
      <c r="V283" t="s" s="154">
        <v>2206</v>
      </c>
      <c r="W283" s="157"/>
      <c r="X283" s="157"/>
      <c r="Y283" s="157"/>
      <c r="Z283" s="157"/>
      <c r="AA283" s="157"/>
      <c r="AB283" s="157"/>
      <c r="AC283" s="157"/>
      <c r="AD283" s="157"/>
      <c r="AE283" s="157"/>
      <c r="AF283" s="157"/>
      <c r="AG283" s="157"/>
      <c r="AH283" s="157"/>
    </row>
    <row r="284" s="141" customFormat="1" ht="15.2" customHeight="1">
      <c r="B284" t="s" s="153">
        <f>IF(INDEX(C284:AH284,1,'Tarifas Eléctricas'!$E$38)=0," ",INDEX(C284:AH284,1,'Tarifas Eléctricas'!$E$38))</f>
        <v>570</v>
      </c>
      <c r="C284" s="157"/>
      <c r="D284" s="157"/>
      <c r="E284" s="157"/>
      <c r="F284" s="157"/>
      <c r="G284" s="157"/>
      <c r="H284" s="157"/>
      <c r="I284" s="157"/>
      <c r="J284" s="157"/>
      <c r="K284" s="157"/>
      <c r="L284" s="157"/>
      <c r="M284" s="157"/>
      <c r="N284" s="157"/>
      <c r="O284" s="157"/>
      <c r="P284" s="157"/>
      <c r="Q284" s="157"/>
      <c r="R284" s="157"/>
      <c r="S284" s="157"/>
      <c r="T284" s="157"/>
      <c r="U284" s="157"/>
      <c r="V284" t="s" s="154">
        <v>2207</v>
      </c>
      <c r="W284" s="157"/>
      <c r="X284" s="157"/>
      <c r="Y284" s="157"/>
      <c r="Z284" s="157"/>
      <c r="AA284" s="157"/>
      <c r="AB284" s="157"/>
      <c r="AC284" s="157"/>
      <c r="AD284" s="157"/>
      <c r="AE284" s="157"/>
      <c r="AF284" s="157"/>
      <c r="AG284" s="157"/>
      <c r="AH284" s="157"/>
    </row>
    <row r="285" s="141" customFormat="1" ht="15.2" customHeight="1">
      <c r="B285" t="s" s="153">
        <f>IF(INDEX(C285:AH285,1,'Tarifas Eléctricas'!$E$38)=0," ",INDEX(C285:AH285,1,'Tarifas Eléctricas'!$E$38))</f>
        <v>570</v>
      </c>
      <c r="C285" s="157"/>
      <c r="D285" s="157"/>
      <c r="E285" s="157"/>
      <c r="F285" s="157"/>
      <c r="G285" s="157"/>
      <c r="H285" s="157"/>
      <c r="I285" s="157"/>
      <c r="J285" s="157"/>
      <c r="K285" s="157"/>
      <c r="L285" s="157"/>
      <c r="M285" s="157"/>
      <c r="N285" s="157"/>
      <c r="O285" s="157"/>
      <c r="P285" s="157"/>
      <c r="Q285" s="157"/>
      <c r="R285" s="157"/>
      <c r="S285" s="157"/>
      <c r="T285" s="157"/>
      <c r="U285" s="157"/>
      <c r="V285" t="s" s="154">
        <v>2208</v>
      </c>
      <c r="W285" s="157"/>
      <c r="X285" s="157"/>
      <c r="Y285" s="157"/>
      <c r="Z285" s="157"/>
      <c r="AA285" s="157"/>
      <c r="AB285" s="157"/>
      <c r="AC285" s="157"/>
      <c r="AD285" s="157"/>
      <c r="AE285" s="157"/>
      <c r="AF285" s="157"/>
      <c r="AG285" s="157"/>
      <c r="AH285" s="157"/>
    </row>
    <row r="286" s="141" customFormat="1" ht="15.2" customHeight="1">
      <c r="B286" t="s" s="153">
        <f>IF(INDEX(C286:AH286,1,'Tarifas Eléctricas'!$E$38)=0," ",INDEX(C286:AH286,1,'Tarifas Eléctricas'!$E$38))</f>
        <v>570</v>
      </c>
      <c r="C286" s="157"/>
      <c r="D286" s="157"/>
      <c r="E286" s="157"/>
      <c r="F286" s="157"/>
      <c r="G286" s="157"/>
      <c r="H286" s="157"/>
      <c r="I286" s="157"/>
      <c r="J286" s="157"/>
      <c r="K286" s="157"/>
      <c r="L286" s="157"/>
      <c r="M286" s="157"/>
      <c r="N286" s="157"/>
      <c r="O286" s="157"/>
      <c r="P286" s="157"/>
      <c r="Q286" s="157"/>
      <c r="R286" s="157"/>
      <c r="S286" s="157"/>
      <c r="T286" s="157"/>
      <c r="U286" s="157"/>
      <c r="V286" t="s" s="154">
        <v>2209</v>
      </c>
      <c r="W286" s="157"/>
      <c r="X286" s="157"/>
      <c r="Y286" s="157"/>
      <c r="Z286" s="157"/>
      <c r="AA286" s="157"/>
      <c r="AB286" s="157"/>
      <c r="AC286" s="157"/>
      <c r="AD286" s="157"/>
      <c r="AE286" s="157"/>
      <c r="AF286" s="157"/>
      <c r="AG286" s="157"/>
      <c r="AH286" s="157"/>
    </row>
    <row r="287" s="141" customFormat="1" ht="15.2" customHeight="1">
      <c r="B287" t="s" s="153">
        <f>IF(INDEX(C287:AH287,1,'Tarifas Eléctricas'!$E$38)=0," ",INDEX(C287:AH287,1,'Tarifas Eléctricas'!$E$38))</f>
        <v>570</v>
      </c>
      <c r="C287" s="157"/>
      <c r="D287" s="157"/>
      <c r="E287" s="157"/>
      <c r="F287" s="157"/>
      <c r="G287" s="157"/>
      <c r="H287" s="157"/>
      <c r="I287" s="157"/>
      <c r="J287" s="157"/>
      <c r="K287" s="157"/>
      <c r="L287" s="157"/>
      <c r="M287" s="157"/>
      <c r="N287" s="157"/>
      <c r="O287" s="157"/>
      <c r="P287" s="157"/>
      <c r="Q287" s="157"/>
      <c r="R287" s="157"/>
      <c r="S287" s="157"/>
      <c r="T287" s="157"/>
      <c r="U287" s="157"/>
      <c r="V287" t="s" s="154">
        <v>2210</v>
      </c>
      <c r="W287" s="157"/>
      <c r="X287" s="157"/>
      <c r="Y287" s="157"/>
      <c r="Z287" s="157"/>
      <c r="AA287" s="157"/>
      <c r="AB287" s="157"/>
      <c r="AC287" s="157"/>
      <c r="AD287" s="157"/>
      <c r="AE287" s="157"/>
      <c r="AF287" s="157"/>
      <c r="AG287" s="157"/>
      <c r="AH287" s="157"/>
    </row>
    <row r="288" s="141" customFormat="1" ht="15.2" customHeight="1">
      <c r="B288" t="s" s="153">
        <f>IF(INDEX(C288:AH288,1,'Tarifas Eléctricas'!$E$38)=0," ",INDEX(C288:AH288,1,'Tarifas Eléctricas'!$E$38))</f>
        <v>570</v>
      </c>
      <c r="C288" s="157"/>
      <c r="D288" s="157"/>
      <c r="E288" s="157"/>
      <c r="F288" s="157"/>
      <c r="G288" s="157"/>
      <c r="H288" s="157"/>
      <c r="I288" s="157"/>
      <c r="J288" s="157"/>
      <c r="K288" s="157"/>
      <c r="L288" s="157"/>
      <c r="M288" s="157"/>
      <c r="N288" s="157"/>
      <c r="O288" s="157"/>
      <c r="P288" s="157"/>
      <c r="Q288" s="157"/>
      <c r="R288" s="157"/>
      <c r="S288" s="157"/>
      <c r="T288" s="157"/>
      <c r="U288" s="157"/>
      <c r="V288" t="s" s="154">
        <v>2211</v>
      </c>
      <c r="W288" s="157"/>
      <c r="X288" s="157"/>
      <c r="Y288" s="157"/>
      <c r="Z288" s="157"/>
      <c r="AA288" s="157"/>
      <c r="AB288" s="157"/>
      <c r="AC288" s="157"/>
      <c r="AD288" s="157"/>
      <c r="AE288" s="157"/>
      <c r="AF288" s="157"/>
      <c r="AG288" s="157"/>
      <c r="AH288" s="157"/>
    </row>
    <row r="289" s="141" customFormat="1" ht="15.2" customHeight="1">
      <c r="B289" t="s" s="153">
        <f>IF(INDEX(C289:AH289,1,'Tarifas Eléctricas'!$E$38)=0," ",INDEX(C289:AH289,1,'Tarifas Eléctricas'!$E$38))</f>
        <v>570</v>
      </c>
      <c r="C289" s="157"/>
      <c r="D289" s="157"/>
      <c r="E289" s="157"/>
      <c r="F289" s="157"/>
      <c r="G289" s="157"/>
      <c r="H289" s="157"/>
      <c r="I289" s="157"/>
      <c r="J289" s="157"/>
      <c r="K289" s="157"/>
      <c r="L289" s="157"/>
      <c r="M289" s="157"/>
      <c r="N289" s="157"/>
      <c r="O289" s="157"/>
      <c r="P289" s="157"/>
      <c r="Q289" s="157"/>
      <c r="R289" s="157"/>
      <c r="S289" s="157"/>
      <c r="T289" s="157"/>
      <c r="U289" s="157"/>
      <c r="V289" t="s" s="154">
        <v>2212</v>
      </c>
      <c r="W289" s="157"/>
      <c r="X289" s="157"/>
      <c r="Y289" s="157"/>
      <c r="Z289" s="157"/>
      <c r="AA289" s="157"/>
      <c r="AB289" s="157"/>
      <c r="AC289" s="157"/>
      <c r="AD289" s="157"/>
      <c r="AE289" s="157"/>
      <c r="AF289" s="157"/>
      <c r="AG289" s="157"/>
      <c r="AH289" s="157"/>
    </row>
    <row r="290" s="141" customFormat="1" ht="15.2" customHeight="1">
      <c r="B290" t="s" s="153">
        <f>IF(INDEX(C290:AH290,1,'Tarifas Eléctricas'!$E$38)=0," ",INDEX(C290:AH290,1,'Tarifas Eléctricas'!$E$38))</f>
        <v>570</v>
      </c>
      <c r="C290" s="157"/>
      <c r="D290" s="157"/>
      <c r="E290" s="157"/>
      <c r="F290" s="157"/>
      <c r="G290" s="157"/>
      <c r="H290" s="157"/>
      <c r="I290" s="157"/>
      <c r="J290" s="157"/>
      <c r="K290" s="157"/>
      <c r="L290" s="157"/>
      <c r="M290" s="157"/>
      <c r="N290" s="157"/>
      <c r="O290" s="157"/>
      <c r="P290" s="157"/>
      <c r="Q290" s="157"/>
      <c r="R290" s="157"/>
      <c r="S290" s="157"/>
      <c r="T290" s="157"/>
      <c r="U290" s="157"/>
      <c r="V290" t="s" s="154">
        <v>2213</v>
      </c>
      <c r="W290" s="157"/>
      <c r="X290" s="157"/>
      <c r="Y290" s="157"/>
      <c r="Z290" s="157"/>
      <c r="AA290" s="157"/>
      <c r="AB290" s="157"/>
      <c r="AC290" s="157"/>
      <c r="AD290" s="157"/>
      <c r="AE290" s="157"/>
      <c r="AF290" s="157"/>
      <c r="AG290" s="157"/>
      <c r="AH290" s="157"/>
    </row>
    <row r="291" s="141" customFormat="1" ht="15.2" customHeight="1">
      <c r="B291" t="s" s="153">
        <f>IF(INDEX(C291:AH291,1,'Tarifas Eléctricas'!$E$38)=0," ",INDEX(C291:AH291,1,'Tarifas Eléctricas'!$E$38))</f>
        <v>570</v>
      </c>
      <c r="C291" s="157"/>
      <c r="D291" s="157"/>
      <c r="E291" s="157"/>
      <c r="F291" s="157"/>
      <c r="G291" s="157"/>
      <c r="H291" s="157"/>
      <c r="I291" s="157"/>
      <c r="J291" s="157"/>
      <c r="K291" s="157"/>
      <c r="L291" s="157"/>
      <c r="M291" s="157"/>
      <c r="N291" s="157"/>
      <c r="O291" s="157"/>
      <c r="P291" s="157"/>
      <c r="Q291" s="157"/>
      <c r="R291" s="157"/>
      <c r="S291" s="157"/>
      <c r="T291" s="157"/>
      <c r="U291" s="157"/>
      <c r="V291" t="s" s="154">
        <v>967</v>
      </c>
      <c r="W291" s="157"/>
      <c r="X291" s="157"/>
      <c r="Y291" s="157"/>
      <c r="Z291" s="157"/>
      <c r="AA291" s="157"/>
      <c r="AB291" s="157"/>
      <c r="AC291" s="157"/>
      <c r="AD291" s="157"/>
      <c r="AE291" s="157"/>
      <c r="AF291" s="157"/>
      <c r="AG291" s="157"/>
      <c r="AH291" s="157"/>
    </row>
    <row r="292" s="141" customFormat="1" ht="15.2" customHeight="1">
      <c r="B292" t="s" s="153">
        <f>IF(INDEX(C292:AH292,1,'Tarifas Eléctricas'!$E$38)=0," ",INDEX(C292:AH292,1,'Tarifas Eléctricas'!$E$38))</f>
        <v>570</v>
      </c>
      <c r="C292" s="157"/>
      <c r="D292" s="157"/>
      <c r="E292" s="157"/>
      <c r="F292" s="157"/>
      <c r="G292" s="157"/>
      <c r="H292" s="157"/>
      <c r="I292" s="157"/>
      <c r="J292" s="157"/>
      <c r="K292" s="157"/>
      <c r="L292" s="157"/>
      <c r="M292" s="157"/>
      <c r="N292" s="157"/>
      <c r="O292" s="157"/>
      <c r="P292" s="157"/>
      <c r="Q292" s="157"/>
      <c r="R292" s="157"/>
      <c r="S292" s="157"/>
      <c r="T292" s="157"/>
      <c r="U292" s="157"/>
      <c r="V292" t="s" s="154">
        <v>2214</v>
      </c>
      <c r="W292" s="157"/>
      <c r="X292" s="157"/>
      <c r="Y292" s="157"/>
      <c r="Z292" s="157"/>
      <c r="AA292" s="157"/>
      <c r="AB292" s="157"/>
      <c r="AC292" s="157"/>
      <c r="AD292" s="157"/>
      <c r="AE292" s="157"/>
      <c r="AF292" s="157"/>
      <c r="AG292" s="157"/>
      <c r="AH292" s="157"/>
    </row>
    <row r="293" s="141" customFormat="1" ht="15.2" customHeight="1">
      <c r="B293" t="s" s="153">
        <f>IF(INDEX(C293:AH293,1,'Tarifas Eléctricas'!$E$38)=0," ",INDEX(C293:AH293,1,'Tarifas Eléctricas'!$E$38))</f>
        <v>570</v>
      </c>
      <c r="C293" s="157"/>
      <c r="D293" s="157"/>
      <c r="E293" s="157"/>
      <c r="F293" s="157"/>
      <c r="G293" s="157"/>
      <c r="H293" s="157"/>
      <c r="I293" s="157"/>
      <c r="J293" s="157"/>
      <c r="K293" s="157"/>
      <c r="L293" s="157"/>
      <c r="M293" s="157"/>
      <c r="N293" s="157"/>
      <c r="O293" s="157"/>
      <c r="P293" s="157"/>
      <c r="Q293" s="157"/>
      <c r="R293" s="157"/>
      <c r="S293" s="157"/>
      <c r="T293" s="157"/>
      <c r="U293" s="157"/>
      <c r="V293" t="s" s="154">
        <v>2215</v>
      </c>
      <c r="W293" s="157"/>
      <c r="X293" s="157"/>
      <c r="Y293" s="157"/>
      <c r="Z293" s="157"/>
      <c r="AA293" s="157"/>
      <c r="AB293" s="157"/>
      <c r="AC293" s="157"/>
      <c r="AD293" s="157"/>
      <c r="AE293" s="157"/>
      <c r="AF293" s="157"/>
      <c r="AG293" s="157"/>
      <c r="AH293" s="157"/>
    </row>
    <row r="294" s="141" customFormat="1" ht="15.2" customHeight="1">
      <c r="B294" t="s" s="153">
        <f>IF(INDEX(C294:AH294,1,'Tarifas Eléctricas'!$E$38)=0," ",INDEX(C294:AH294,1,'Tarifas Eléctricas'!$E$38))</f>
        <v>570</v>
      </c>
      <c r="C294" s="157"/>
      <c r="D294" s="157"/>
      <c r="E294" s="157"/>
      <c r="F294" s="157"/>
      <c r="G294" s="157"/>
      <c r="H294" s="157"/>
      <c r="I294" s="157"/>
      <c r="J294" s="157"/>
      <c r="K294" s="157"/>
      <c r="L294" s="157"/>
      <c r="M294" s="157"/>
      <c r="N294" s="157"/>
      <c r="O294" s="157"/>
      <c r="P294" s="157"/>
      <c r="Q294" s="157"/>
      <c r="R294" s="157"/>
      <c r="S294" s="157"/>
      <c r="T294" s="157"/>
      <c r="U294" s="157"/>
      <c r="V294" t="s" s="154">
        <v>2216</v>
      </c>
      <c r="W294" s="157"/>
      <c r="X294" s="157"/>
      <c r="Y294" s="157"/>
      <c r="Z294" s="157"/>
      <c r="AA294" s="157"/>
      <c r="AB294" s="157"/>
      <c r="AC294" s="157"/>
      <c r="AD294" s="157"/>
      <c r="AE294" s="157"/>
      <c r="AF294" s="157"/>
      <c r="AG294" s="157"/>
      <c r="AH294" s="157"/>
    </row>
    <row r="295" s="141" customFormat="1" ht="15.2" customHeight="1">
      <c r="B295" t="s" s="153">
        <f>IF(INDEX(C295:AH295,1,'Tarifas Eléctricas'!$E$38)=0," ",INDEX(C295:AH295,1,'Tarifas Eléctricas'!$E$38))</f>
        <v>570</v>
      </c>
      <c r="C295" s="157"/>
      <c r="D295" s="157"/>
      <c r="E295" s="157"/>
      <c r="F295" s="157"/>
      <c r="G295" s="157"/>
      <c r="H295" s="157"/>
      <c r="I295" s="157"/>
      <c r="J295" s="157"/>
      <c r="K295" s="157"/>
      <c r="L295" s="157"/>
      <c r="M295" s="157"/>
      <c r="N295" s="157"/>
      <c r="O295" s="157"/>
      <c r="P295" s="157"/>
      <c r="Q295" s="157"/>
      <c r="R295" s="157"/>
      <c r="S295" s="157"/>
      <c r="T295" s="157"/>
      <c r="U295" s="157"/>
      <c r="V295" t="s" s="154">
        <v>2217</v>
      </c>
      <c r="W295" s="157"/>
      <c r="X295" s="157"/>
      <c r="Y295" s="157"/>
      <c r="Z295" s="157"/>
      <c r="AA295" s="157"/>
      <c r="AB295" s="157"/>
      <c r="AC295" s="157"/>
      <c r="AD295" s="157"/>
      <c r="AE295" s="157"/>
      <c r="AF295" s="157"/>
      <c r="AG295" s="157"/>
      <c r="AH295" s="157"/>
    </row>
    <row r="296" s="141" customFormat="1" ht="15.2" customHeight="1">
      <c r="B296" t="s" s="153">
        <f>IF(INDEX(C296:AH296,1,'Tarifas Eléctricas'!$E$38)=0," ",INDEX(C296:AH296,1,'Tarifas Eléctricas'!$E$38))</f>
        <v>570</v>
      </c>
      <c r="C296" s="157"/>
      <c r="D296" s="157"/>
      <c r="E296" s="157"/>
      <c r="F296" s="157"/>
      <c r="G296" s="157"/>
      <c r="H296" s="157"/>
      <c r="I296" s="157"/>
      <c r="J296" s="157"/>
      <c r="K296" s="157"/>
      <c r="L296" s="157"/>
      <c r="M296" s="157"/>
      <c r="N296" s="157"/>
      <c r="O296" s="157"/>
      <c r="P296" s="157"/>
      <c r="Q296" s="157"/>
      <c r="R296" s="157"/>
      <c r="S296" s="157"/>
      <c r="T296" s="157"/>
      <c r="U296" s="157"/>
      <c r="V296" t="s" s="154">
        <v>2218</v>
      </c>
      <c r="W296" s="157"/>
      <c r="X296" s="157"/>
      <c r="Y296" s="157"/>
      <c r="Z296" s="157"/>
      <c r="AA296" s="157"/>
      <c r="AB296" s="157"/>
      <c r="AC296" s="157"/>
      <c r="AD296" s="157"/>
      <c r="AE296" s="157"/>
      <c r="AF296" s="157"/>
      <c r="AG296" s="157"/>
      <c r="AH296" s="157"/>
    </row>
    <row r="297" s="141" customFormat="1" ht="15.2" customHeight="1">
      <c r="B297" t="s" s="153">
        <f>IF(INDEX(C297:AH297,1,'Tarifas Eléctricas'!$E$38)=0," ",INDEX(C297:AH297,1,'Tarifas Eléctricas'!$E$38))</f>
        <v>570</v>
      </c>
      <c r="C297" s="157"/>
      <c r="D297" s="157"/>
      <c r="E297" s="157"/>
      <c r="F297" s="157"/>
      <c r="G297" s="157"/>
      <c r="H297" s="157"/>
      <c r="I297" s="157"/>
      <c r="J297" s="157"/>
      <c r="K297" s="157"/>
      <c r="L297" s="157"/>
      <c r="M297" s="157"/>
      <c r="N297" s="157"/>
      <c r="O297" s="157"/>
      <c r="P297" s="157"/>
      <c r="Q297" s="157"/>
      <c r="R297" s="157"/>
      <c r="S297" s="157"/>
      <c r="T297" s="157"/>
      <c r="U297" s="157"/>
      <c r="V297" t="s" s="154">
        <v>2219</v>
      </c>
      <c r="W297" s="157"/>
      <c r="X297" s="157"/>
      <c r="Y297" s="157"/>
      <c r="Z297" s="157"/>
      <c r="AA297" s="157"/>
      <c r="AB297" s="157"/>
      <c r="AC297" s="157"/>
      <c r="AD297" s="157"/>
      <c r="AE297" s="157"/>
      <c r="AF297" s="157"/>
      <c r="AG297" s="157"/>
      <c r="AH297" s="157"/>
    </row>
    <row r="298" s="141" customFormat="1" ht="15.2" customHeight="1">
      <c r="B298" t="s" s="153">
        <f>IF(INDEX(C298:AH298,1,'Tarifas Eléctricas'!$E$38)=0," ",INDEX(C298:AH298,1,'Tarifas Eléctricas'!$E$38))</f>
        <v>570</v>
      </c>
      <c r="C298" s="157"/>
      <c r="D298" s="157"/>
      <c r="E298" s="157"/>
      <c r="F298" s="157"/>
      <c r="G298" s="157"/>
      <c r="H298" s="157"/>
      <c r="I298" s="157"/>
      <c r="J298" s="157"/>
      <c r="K298" s="157"/>
      <c r="L298" s="157"/>
      <c r="M298" s="157"/>
      <c r="N298" s="157"/>
      <c r="O298" s="157"/>
      <c r="P298" s="157"/>
      <c r="Q298" s="157"/>
      <c r="R298" s="157"/>
      <c r="S298" s="157"/>
      <c r="T298" s="157"/>
      <c r="U298" s="157"/>
      <c r="V298" t="s" s="154">
        <v>2220</v>
      </c>
      <c r="W298" s="157"/>
      <c r="X298" s="157"/>
      <c r="Y298" s="157"/>
      <c r="Z298" s="157"/>
      <c r="AA298" s="157"/>
      <c r="AB298" s="157"/>
      <c r="AC298" s="157"/>
      <c r="AD298" s="157"/>
      <c r="AE298" s="157"/>
      <c r="AF298" s="157"/>
      <c r="AG298" s="157"/>
      <c r="AH298" s="157"/>
    </row>
    <row r="299" s="141" customFormat="1" ht="15.2" customHeight="1">
      <c r="B299" t="s" s="153">
        <f>IF(INDEX(C299:AH299,1,'Tarifas Eléctricas'!$E$38)=0," ",INDEX(C299:AH299,1,'Tarifas Eléctricas'!$E$38))</f>
        <v>570</v>
      </c>
      <c r="C299" s="157"/>
      <c r="D299" s="157"/>
      <c r="E299" s="157"/>
      <c r="F299" s="157"/>
      <c r="G299" s="157"/>
      <c r="H299" s="157"/>
      <c r="I299" s="157"/>
      <c r="J299" s="157"/>
      <c r="K299" s="157"/>
      <c r="L299" s="157"/>
      <c r="M299" s="157"/>
      <c r="N299" s="157"/>
      <c r="O299" s="157"/>
      <c r="P299" s="157"/>
      <c r="Q299" s="157"/>
      <c r="R299" s="157"/>
      <c r="S299" s="157"/>
      <c r="T299" s="157"/>
      <c r="U299" s="157"/>
      <c r="V299" t="s" s="154">
        <v>2221</v>
      </c>
      <c r="W299" s="157"/>
      <c r="X299" s="157"/>
      <c r="Y299" s="157"/>
      <c r="Z299" s="157"/>
      <c r="AA299" s="157"/>
      <c r="AB299" s="157"/>
      <c r="AC299" s="157"/>
      <c r="AD299" s="157"/>
      <c r="AE299" s="157"/>
      <c r="AF299" s="157"/>
      <c r="AG299" s="157"/>
      <c r="AH299" s="157"/>
    </row>
    <row r="300" s="141" customFormat="1" ht="15.2" customHeight="1">
      <c r="B300" t="s" s="153">
        <f>IF(INDEX(C300:AH300,1,'Tarifas Eléctricas'!$E$38)=0," ",INDEX(C300:AH300,1,'Tarifas Eléctricas'!$E$38))</f>
        <v>570</v>
      </c>
      <c r="C300" s="157"/>
      <c r="D300" s="157"/>
      <c r="E300" s="157"/>
      <c r="F300" s="157"/>
      <c r="G300" s="157"/>
      <c r="H300" s="157"/>
      <c r="I300" s="157"/>
      <c r="J300" s="157"/>
      <c r="K300" s="157"/>
      <c r="L300" s="157"/>
      <c r="M300" s="157"/>
      <c r="N300" s="157"/>
      <c r="O300" s="157"/>
      <c r="P300" s="157"/>
      <c r="Q300" s="157"/>
      <c r="R300" s="157"/>
      <c r="S300" s="157"/>
      <c r="T300" s="157"/>
      <c r="U300" s="157"/>
      <c r="V300" t="s" s="154">
        <v>2222</v>
      </c>
      <c r="W300" s="157"/>
      <c r="X300" s="157"/>
      <c r="Y300" s="157"/>
      <c r="Z300" s="157"/>
      <c r="AA300" s="157"/>
      <c r="AB300" s="157"/>
      <c r="AC300" s="157"/>
      <c r="AD300" s="157"/>
      <c r="AE300" s="157"/>
      <c r="AF300" s="157"/>
      <c r="AG300" s="157"/>
      <c r="AH300" s="157"/>
    </row>
    <row r="301" s="141" customFormat="1" ht="15.2" customHeight="1">
      <c r="B301" t="s" s="153">
        <f>IF(INDEX(C301:AH301,1,'Tarifas Eléctricas'!$E$38)=0," ",INDEX(C301:AH301,1,'Tarifas Eléctricas'!$E$38))</f>
        <v>570</v>
      </c>
      <c r="C301" s="157"/>
      <c r="D301" s="157"/>
      <c r="E301" s="157"/>
      <c r="F301" s="157"/>
      <c r="G301" s="157"/>
      <c r="H301" s="157"/>
      <c r="I301" s="157"/>
      <c r="J301" s="157"/>
      <c r="K301" s="157"/>
      <c r="L301" s="157"/>
      <c r="M301" s="157"/>
      <c r="N301" s="157"/>
      <c r="O301" s="157"/>
      <c r="P301" s="157"/>
      <c r="Q301" s="157"/>
      <c r="R301" s="157"/>
      <c r="S301" s="157"/>
      <c r="T301" s="157"/>
      <c r="U301" s="157"/>
      <c r="V301" t="s" s="154">
        <v>2223</v>
      </c>
      <c r="W301" s="157"/>
      <c r="X301" s="157"/>
      <c r="Y301" s="157"/>
      <c r="Z301" s="157"/>
      <c r="AA301" s="157"/>
      <c r="AB301" s="157"/>
      <c r="AC301" s="157"/>
      <c r="AD301" s="157"/>
      <c r="AE301" s="157"/>
      <c r="AF301" s="157"/>
      <c r="AG301" s="157"/>
      <c r="AH301" s="157"/>
    </row>
    <row r="302" s="141" customFormat="1" ht="15.2" customHeight="1">
      <c r="B302" t="s" s="153">
        <f>IF(INDEX(C302:AH302,1,'Tarifas Eléctricas'!$E$38)=0," ",INDEX(C302:AH302,1,'Tarifas Eléctricas'!$E$38))</f>
        <v>570</v>
      </c>
      <c r="C302" s="157"/>
      <c r="D302" s="157"/>
      <c r="E302" s="157"/>
      <c r="F302" s="157"/>
      <c r="G302" s="157"/>
      <c r="H302" s="157"/>
      <c r="I302" s="157"/>
      <c r="J302" s="157"/>
      <c r="K302" s="157"/>
      <c r="L302" s="157"/>
      <c r="M302" s="157"/>
      <c r="N302" s="157"/>
      <c r="O302" s="157"/>
      <c r="P302" s="157"/>
      <c r="Q302" s="157"/>
      <c r="R302" s="157"/>
      <c r="S302" s="157"/>
      <c r="T302" s="157"/>
      <c r="U302" s="157"/>
      <c r="V302" t="s" s="154">
        <v>2224</v>
      </c>
      <c r="W302" s="157"/>
      <c r="X302" s="157"/>
      <c r="Y302" s="157"/>
      <c r="Z302" s="157"/>
      <c r="AA302" s="157"/>
      <c r="AB302" s="157"/>
      <c r="AC302" s="157"/>
      <c r="AD302" s="157"/>
      <c r="AE302" s="157"/>
      <c r="AF302" s="157"/>
      <c r="AG302" s="157"/>
      <c r="AH302" s="157"/>
    </row>
    <row r="303" s="141" customFormat="1" ht="15.2" customHeight="1">
      <c r="B303" t="s" s="153">
        <f>IF(INDEX(C303:AH303,1,'Tarifas Eléctricas'!$E$38)=0," ",INDEX(C303:AH303,1,'Tarifas Eléctricas'!$E$38))</f>
        <v>570</v>
      </c>
      <c r="C303" s="157"/>
      <c r="D303" s="157"/>
      <c r="E303" s="157"/>
      <c r="F303" s="157"/>
      <c r="G303" s="157"/>
      <c r="H303" s="157"/>
      <c r="I303" s="157"/>
      <c r="J303" s="157"/>
      <c r="K303" s="157"/>
      <c r="L303" s="157"/>
      <c r="M303" s="157"/>
      <c r="N303" s="157"/>
      <c r="O303" s="157"/>
      <c r="P303" s="157"/>
      <c r="Q303" s="157"/>
      <c r="R303" s="157"/>
      <c r="S303" s="157"/>
      <c r="T303" s="157"/>
      <c r="U303" s="157"/>
      <c r="V303" t="s" s="154">
        <v>2225</v>
      </c>
      <c r="W303" s="157"/>
      <c r="X303" s="157"/>
      <c r="Y303" s="157"/>
      <c r="Z303" s="157"/>
      <c r="AA303" s="157"/>
      <c r="AB303" s="157"/>
      <c r="AC303" s="157"/>
      <c r="AD303" s="157"/>
      <c r="AE303" s="157"/>
      <c r="AF303" s="157"/>
      <c r="AG303" s="157"/>
      <c r="AH303" s="157"/>
    </row>
    <row r="304" s="141" customFormat="1" ht="15.2" customHeight="1">
      <c r="B304" t="s" s="153">
        <f>IF(INDEX(C304:AH304,1,'Tarifas Eléctricas'!$E$38)=0," ",INDEX(C304:AH304,1,'Tarifas Eléctricas'!$E$38))</f>
        <v>570</v>
      </c>
      <c r="C304" s="157"/>
      <c r="D304" s="157"/>
      <c r="E304" s="157"/>
      <c r="F304" s="157"/>
      <c r="G304" s="157"/>
      <c r="H304" s="157"/>
      <c r="I304" s="157"/>
      <c r="J304" s="157"/>
      <c r="K304" s="157"/>
      <c r="L304" s="157"/>
      <c r="M304" s="157"/>
      <c r="N304" s="157"/>
      <c r="O304" s="157"/>
      <c r="P304" s="157"/>
      <c r="Q304" s="157"/>
      <c r="R304" s="157"/>
      <c r="S304" s="157"/>
      <c r="T304" s="157"/>
      <c r="U304" s="157"/>
      <c r="V304" t="s" s="154">
        <v>2226</v>
      </c>
      <c r="W304" s="157"/>
      <c r="X304" s="157"/>
      <c r="Y304" s="157"/>
      <c r="Z304" s="157"/>
      <c r="AA304" s="157"/>
      <c r="AB304" s="157"/>
      <c r="AC304" s="157"/>
      <c r="AD304" s="157"/>
      <c r="AE304" s="157"/>
      <c r="AF304" s="157"/>
      <c r="AG304" s="157"/>
      <c r="AH304" s="157"/>
    </row>
    <row r="305" s="141" customFormat="1" ht="15.2" customHeight="1">
      <c r="B305" t="s" s="153">
        <f>IF(INDEX(C305:AH305,1,'Tarifas Eléctricas'!$E$38)=0," ",INDEX(C305:AH305,1,'Tarifas Eléctricas'!$E$38))</f>
        <v>570</v>
      </c>
      <c r="C305" s="157"/>
      <c r="D305" s="157"/>
      <c r="E305" s="157"/>
      <c r="F305" s="157"/>
      <c r="G305" s="157"/>
      <c r="H305" s="157"/>
      <c r="I305" s="157"/>
      <c r="J305" s="157"/>
      <c r="K305" s="157"/>
      <c r="L305" s="157"/>
      <c r="M305" s="157"/>
      <c r="N305" s="157"/>
      <c r="O305" s="157"/>
      <c r="P305" s="157"/>
      <c r="Q305" s="157"/>
      <c r="R305" s="157"/>
      <c r="S305" s="157"/>
      <c r="T305" s="157"/>
      <c r="U305" s="157"/>
      <c r="V305" t="s" s="154">
        <v>2227</v>
      </c>
      <c r="W305" s="157"/>
      <c r="X305" s="157"/>
      <c r="Y305" s="157"/>
      <c r="Z305" s="157"/>
      <c r="AA305" s="157"/>
      <c r="AB305" s="157"/>
      <c r="AC305" s="157"/>
      <c r="AD305" s="157"/>
      <c r="AE305" s="157"/>
      <c r="AF305" s="157"/>
      <c r="AG305" s="157"/>
      <c r="AH305" s="157"/>
    </row>
    <row r="306" s="141" customFormat="1" ht="15.2" customHeight="1">
      <c r="B306" t="s" s="153">
        <f>IF(INDEX(C306:AH306,1,'Tarifas Eléctricas'!$E$38)=0," ",INDEX(C306:AH306,1,'Tarifas Eléctricas'!$E$38))</f>
        <v>570</v>
      </c>
      <c r="C306" s="157"/>
      <c r="D306" s="157"/>
      <c r="E306" s="157"/>
      <c r="F306" s="157"/>
      <c r="G306" s="157"/>
      <c r="H306" s="157"/>
      <c r="I306" s="157"/>
      <c r="J306" s="157"/>
      <c r="K306" s="157"/>
      <c r="L306" s="157"/>
      <c r="M306" s="157"/>
      <c r="N306" s="157"/>
      <c r="O306" s="157"/>
      <c r="P306" s="157"/>
      <c r="Q306" s="157"/>
      <c r="R306" s="157"/>
      <c r="S306" s="157"/>
      <c r="T306" s="157"/>
      <c r="U306" s="157"/>
      <c r="V306" t="s" s="154">
        <v>2228</v>
      </c>
      <c r="W306" s="157"/>
      <c r="X306" s="157"/>
      <c r="Y306" s="157"/>
      <c r="Z306" s="157"/>
      <c r="AA306" s="157"/>
      <c r="AB306" s="157"/>
      <c r="AC306" s="157"/>
      <c r="AD306" s="157"/>
      <c r="AE306" s="157"/>
      <c r="AF306" s="157"/>
      <c r="AG306" s="157"/>
      <c r="AH306" s="157"/>
    </row>
    <row r="307" s="141" customFormat="1" ht="15.2" customHeight="1">
      <c r="B307" t="s" s="153">
        <f>IF(INDEX(C307:AH307,1,'Tarifas Eléctricas'!$E$38)=0," ",INDEX(C307:AH307,1,'Tarifas Eléctricas'!$E$38))</f>
        <v>570</v>
      </c>
      <c r="C307" s="157"/>
      <c r="D307" s="157"/>
      <c r="E307" s="157"/>
      <c r="F307" s="157"/>
      <c r="G307" s="157"/>
      <c r="H307" s="157"/>
      <c r="I307" s="157"/>
      <c r="J307" s="157"/>
      <c r="K307" s="157"/>
      <c r="L307" s="157"/>
      <c r="M307" s="157"/>
      <c r="N307" s="157"/>
      <c r="O307" s="157"/>
      <c r="P307" s="157"/>
      <c r="Q307" s="157"/>
      <c r="R307" s="157"/>
      <c r="S307" s="157"/>
      <c r="T307" s="157"/>
      <c r="U307" s="157"/>
      <c r="V307" t="s" s="154">
        <v>2229</v>
      </c>
      <c r="W307" s="157"/>
      <c r="X307" s="157"/>
      <c r="Y307" s="157"/>
      <c r="Z307" s="157"/>
      <c r="AA307" s="157"/>
      <c r="AB307" s="157"/>
      <c r="AC307" s="157"/>
      <c r="AD307" s="157"/>
      <c r="AE307" s="157"/>
      <c r="AF307" s="157"/>
      <c r="AG307" s="157"/>
      <c r="AH307" s="157"/>
    </row>
    <row r="308" s="141" customFormat="1" ht="15.2" customHeight="1">
      <c r="B308" t="s" s="153">
        <f>IF(INDEX(C308:AH308,1,'Tarifas Eléctricas'!$E$38)=0," ",INDEX(C308:AH308,1,'Tarifas Eléctricas'!$E$38))</f>
        <v>570</v>
      </c>
      <c r="C308" s="157"/>
      <c r="D308" s="157"/>
      <c r="E308" s="157"/>
      <c r="F308" s="157"/>
      <c r="G308" s="157"/>
      <c r="H308" s="157"/>
      <c r="I308" s="157"/>
      <c r="J308" s="157"/>
      <c r="K308" s="157"/>
      <c r="L308" s="157"/>
      <c r="M308" s="157"/>
      <c r="N308" s="157"/>
      <c r="O308" s="157"/>
      <c r="P308" s="157"/>
      <c r="Q308" s="157"/>
      <c r="R308" s="157"/>
      <c r="S308" s="157"/>
      <c r="T308" s="157"/>
      <c r="U308" s="157"/>
      <c r="V308" t="s" s="154">
        <v>2230</v>
      </c>
      <c r="W308" s="157"/>
      <c r="X308" s="157"/>
      <c r="Y308" s="157"/>
      <c r="Z308" s="157"/>
      <c r="AA308" s="157"/>
      <c r="AB308" s="157"/>
      <c r="AC308" s="157"/>
      <c r="AD308" s="157"/>
      <c r="AE308" s="157"/>
      <c r="AF308" s="157"/>
      <c r="AG308" s="157"/>
      <c r="AH308" s="157"/>
    </row>
    <row r="309" s="141" customFormat="1" ht="15.2" customHeight="1">
      <c r="B309" t="s" s="153">
        <f>IF(INDEX(C309:AH309,1,'Tarifas Eléctricas'!$E$38)=0," ",INDEX(C309:AH309,1,'Tarifas Eléctricas'!$E$38))</f>
        <v>570</v>
      </c>
      <c r="C309" s="157"/>
      <c r="D309" s="157"/>
      <c r="E309" s="157"/>
      <c r="F309" s="157"/>
      <c r="G309" s="157"/>
      <c r="H309" s="157"/>
      <c r="I309" s="157"/>
      <c r="J309" s="157"/>
      <c r="K309" s="157"/>
      <c r="L309" s="157"/>
      <c r="M309" s="157"/>
      <c r="N309" s="157"/>
      <c r="O309" s="157"/>
      <c r="P309" s="157"/>
      <c r="Q309" s="157"/>
      <c r="R309" s="157"/>
      <c r="S309" s="157"/>
      <c r="T309" s="157"/>
      <c r="U309" s="157"/>
      <c r="V309" t="s" s="154">
        <v>2231</v>
      </c>
      <c r="W309" s="157"/>
      <c r="X309" s="157"/>
      <c r="Y309" s="157"/>
      <c r="Z309" s="157"/>
      <c r="AA309" s="157"/>
      <c r="AB309" s="157"/>
      <c r="AC309" s="157"/>
      <c r="AD309" s="157"/>
      <c r="AE309" s="157"/>
      <c r="AF309" s="157"/>
      <c r="AG309" s="157"/>
      <c r="AH309" s="157"/>
    </row>
    <row r="310" s="141" customFormat="1" ht="15.2" customHeight="1">
      <c r="B310" t="s" s="153">
        <f>IF(INDEX(C310:AH310,1,'Tarifas Eléctricas'!$E$38)=0," ",INDEX(C310:AH310,1,'Tarifas Eléctricas'!$E$38))</f>
        <v>570</v>
      </c>
      <c r="C310" s="157"/>
      <c r="D310" s="157"/>
      <c r="E310" s="157"/>
      <c r="F310" s="157"/>
      <c r="G310" s="157"/>
      <c r="H310" s="157"/>
      <c r="I310" s="157"/>
      <c r="J310" s="157"/>
      <c r="K310" s="157"/>
      <c r="L310" s="157"/>
      <c r="M310" s="157"/>
      <c r="N310" s="157"/>
      <c r="O310" s="157"/>
      <c r="P310" s="157"/>
      <c r="Q310" s="157"/>
      <c r="R310" s="157"/>
      <c r="S310" s="157"/>
      <c r="T310" s="157"/>
      <c r="U310" s="157"/>
      <c r="V310" t="s" s="154">
        <v>2232</v>
      </c>
      <c r="W310" s="157"/>
      <c r="X310" s="157"/>
      <c r="Y310" s="157"/>
      <c r="Z310" s="157"/>
      <c r="AA310" s="157"/>
      <c r="AB310" s="157"/>
      <c r="AC310" s="157"/>
      <c r="AD310" s="157"/>
      <c r="AE310" s="157"/>
      <c r="AF310" s="157"/>
      <c r="AG310" s="157"/>
      <c r="AH310" s="157"/>
    </row>
    <row r="311" s="141" customFormat="1" ht="15.2" customHeight="1">
      <c r="B311" t="s" s="153">
        <f>IF(INDEX(C311:AH311,1,'Tarifas Eléctricas'!$E$38)=0," ",INDEX(C311:AH311,1,'Tarifas Eléctricas'!$E$38))</f>
        <v>570</v>
      </c>
      <c r="C311" s="157"/>
      <c r="D311" s="157"/>
      <c r="E311" s="157"/>
      <c r="F311" s="157"/>
      <c r="G311" s="157"/>
      <c r="H311" s="157"/>
      <c r="I311" s="157"/>
      <c r="J311" s="157"/>
      <c r="K311" s="157"/>
      <c r="L311" s="157"/>
      <c r="M311" s="157"/>
      <c r="N311" s="157"/>
      <c r="O311" s="157"/>
      <c r="P311" s="157"/>
      <c r="Q311" s="157"/>
      <c r="R311" s="157"/>
      <c r="S311" s="157"/>
      <c r="T311" s="157"/>
      <c r="U311" s="157"/>
      <c r="V311" t="s" s="154">
        <v>2233</v>
      </c>
      <c r="W311" s="157"/>
      <c r="X311" s="157"/>
      <c r="Y311" s="157"/>
      <c r="Z311" s="157"/>
      <c r="AA311" s="157"/>
      <c r="AB311" s="157"/>
      <c r="AC311" s="157"/>
      <c r="AD311" s="157"/>
      <c r="AE311" s="157"/>
      <c r="AF311" s="157"/>
      <c r="AG311" s="157"/>
      <c r="AH311" s="157"/>
    </row>
    <row r="312" s="141" customFormat="1" ht="15.2" customHeight="1">
      <c r="B312" t="s" s="153">
        <f>IF(INDEX(C312:AH312,1,'Tarifas Eléctricas'!$E$38)=0," ",INDEX(C312:AH312,1,'Tarifas Eléctricas'!$E$38))</f>
        <v>570</v>
      </c>
      <c r="C312" s="157"/>
      <c r="D312" s="157"/>
      <c r="E312" s="157"/>
      <c r="F312" s="157"/>
      <c r="G312" s="157"/>
      <c r="H312" s="157"/>
      <c r="I312" s="157"/>
      <c r="J312" s="157"/>
      <c r="K312" s="157"/>
      <c r="L312" s="157"/>
      <c r="M312" s="157"/>
      <c r="N312" s="157"/>
      <c r="O312" s="157"/>
      <c r="P312" s="157"/>
      <c r="Q312" s="157"/>
      <c r="R312" s="157"/>
      <c r="S312" s="157"/>
      <c r="T312" s="157"/>
      <c r="U312" s="157"/>
      <c r="V312" t="s" s="154">
        <v>2234</v>
      </c>
      <c r="W312" s="157"/>
      <c r="X312" s="157"/>
      <c r="Y312" s="157"/>
      <c r="Z312" s="157"/>
      <c r="AA312" s="157"/>
      <c r="AB312" s="157"/>
      <c r="AC312" s="157"/>
      <c r="AD312" s="157"/>
      <c r="AE312" s="157"/>
      <c r="AF312" s="157"/>
      <c r="AG312" s="157"/>
      <c r="AH312" s="157"/>
    </row>
    <row r="313" s="141" customFormat="1" ht="15.2" customHeight="1">
      <c r="B313" t="s" s="153">
        <f>IF(INDEX(C313:AH313,1,'Tarifas Eléctricas'!$E$38)=0," ",INDEX(C313:AH313,1,'Tarifas Eléctricas'!$E$38))</f>
        <v>570</v>
      </c>
      <c r="C313" s="157"/>
      <c r="D313" s="157"/>
      <c r="E313" s="157"/>
      <c r="F313" s="157"/>
      <c r="G313" s="157"/>
      <c r="H313" s="157"/>
      <c r="I313" s="157"/>
      <c r="J313" s="157"/>
      <c r="K313" s="157"/>
      <c r="L313" s="157"/>
      <c r="M313" s="157"/>
      <c r="N313" s="157"/>
      <c r="O313" s="157"/>
      <c r="P313" s="157"/>
      <c r="Q313" s="157"/>
      <c r="R313" s="157"/>
      <c r="S313" s="157"/>
      <c r="T313" s="157"/>
      <c r="U313" s="157"/>
      <c r="V313" t="s" s="154">
        <v>2235</v>
      </c>
      <c r="W313" s="157"/>
      <c r="X313" s="157"/>
      <c r="Y313" s="157"/>
      <c r="Z313" s="157"/>
      <c r="AA313" s="157"/>
      <c r="AB313" s="157"/>
      <c r="AC313" s="157"/>
      <c r="AD313" s="157"/>
      <c r="AE313" s="157"/>
      <c r="AF313" s="157"/>
      <c r="AG313" s="157"/>
      <c r="AH313" s="157"/>
    </row>
    <row r="314" s="141" customFormat="1" ht="15.2" customHeight="1">
      <c r="B314" t="s" s="153">
        <f>IF(INDEX(C314:AH314,1,'Tarifas Eléctricas'!$E$38)=0," ",INDEX(C314:AH314,1,'Tarifas Eléctricas'!$E$38))</f>
        <v>570</v>
      </c>
      <c r="C314" s="157"/>
      <c r="D314" s="157"/>
      <c r="E314" s="157"/>
      <c r="F314" s="157"/>
      <c r="G314" s="157"/>
      <c r="H314" s="157"/>
      <c r="I314" s="157"/>
      <c r="J314" s="157"/>
      <c r="K314" s="157"/>
      <c r="L314" s="157"/>
      <c r="M314" s="157"/>
      <c r="N314" s="157"/>
      <c r="O314" s="157"/>
      <c r="P314" s="157"/>
      <c r="Q314" s="157"/>
      <c r="R314" s="157"/>
      <c r="S314" s="157"/>
      <c r="T314" s="157"/>
      <c r="U314" s="157"/>
      <c r="V314" t="s" s="154">
        <v>2236</v>
      </c>
      <c r="W314" s="157"/>
      <c r="X314" s="157"/>
      <c r="Y314" s="157"/>
      <c r="Z314" s="157"/>
      <c r="AA314" s="157"/>
      <c r="AB314" s="157"/>
      <c r="AC314" s="157"/>
      <c r="AD314" s="157"/>
      <c r="AE314" s="157"/>
      <c r="AF314" s="157"/>
      <c r="AG314" s="157"/>
      <c r="AH314" s="157"/>
    </row>
    <row r="315" s="141" customFormat="1" ht="15.2" customHeight="1">
      <c r="B315" t="s" s="153">
        <f>IF(INDEX(C315:AH315,1,'Tarifas Eléctricas'!$E$38)=0," ",INDEX(C315:AH315,1,'Tarifas Eléctricas'!$E$38))</f>
        <v>570</v>
      </c>
      <c r="C315" s="157"/>
      <c r="D315" s="157"/>
      <c r="E315" s="157"/>
      <c r="F315" s="157"/>
      <c r="G315" s="157"/>
      <c r="H315" s="157"/>
      <c r="I315" s="157"/>
      <c r="J315" s="157"/>
      <c r="K315" s="157"/>
      <c r="L315" s="157"/>
      <c r="M315" s="157"/>
      <c r="N315" s="157"/>
      <c r="O315" s="157"/>
      <c r="P315" s="157"/>
      <c r="Q315" s="157"/>
      <c r="R315" s="157"/>
      <c r="S315" s="157"/>
      <c r="T315" s="157"/>
      <c r="U315" s="157"/>
      <c r="V315" t="s" s="154">
        <v>2237</v>
      </c>
      <c r="W315" s="157"/>
      <c r="X315" s="157"/>
      <c r="Y315" s="157"/>
      <c r="Z315" s="157"/>
      <c r="AA315" s="157"/>
      <c r="AB315" s="157"/>
      <c r="AC315" s="157"/>
      <c r="AD315" s="157"/>
      <c r="AE315" s="157"/>
      <c r="AF315" s="157"/>
      <c r="AG315" s="157"/>
      <c r="AH315" s="157"/>
    </row>
    <row r="316" s="141" customFormat="1" ht="15.2" customHeight="1">
      <c r="B316" t="s" s="153">
        <f>IF(INDEX(C316:AH316,1,'Tarifas Eléctricas'!$E$38)=0," ",INDEX(C316:AH316,1,'Tarifas Eléctricas'!$E$38))</f>
        <v>570</v>
      </c>
      <c r="C316" s="157"/>
      <c r="D316" s="157"/>
      <c r="E316" s="157"/>
      <c r="F316" s="157"/>
      <c r="G316" s="157"/>
      <c r="H316" s="157"/>
      <c r="I316" s="157"/>
      <c r="J316" s="157"/>
      <c r="K316" s="157"/>
      <c r="L316" s="157"/>
      <c r="M316" s="157"/>
      <c r="N316" s="157"/>
      <c r="O316" s="157"/>
      <c r="P316" s="157"/>
      <c r="Q316" s="157"/>
      <c r="R316" s="157"/>
      <c r="S316" s="157"/>
      <c r="T316" s="157"/>
      <c r="U316" s="157"/>
      <c r="V316" t="s" s="154">
        <v>2238</v>
      </c>
      <c r="W316" s="157"/>
      <c r="X316" s="157"/>
      <c r="Y316" s="157"/>
      <c r="Z316" s="157"/>
      <c r="AA316" s="157"/>
      <c r="AB316" s="157"/>
      <c r="AC316" s="157"/>
      <c r="AD316" s="157"/>
      <c r="AE316" s="157"/>
      <c r="AF316" s="157"/>
      <c r="AG316" s="157"/>
      <c r="AH316" s="157"/>
    </row>
    <row r="317" s="141" customFormat="1" ht="15.2" customHeight="1">
      <c r="B317" t="s" s="153">
        <f>IF(INDEX(C317:AH317,1,'Tarifas Eléctricas'!$E$38)=0," ",INDEX(C317:AH317,1,'Tarifas Eléctricas'!$E$38))</f>
        <v>570</v>
      </c>
      <c r="C317" s="157"/>
      <c r="D317" s="157"/>
      <c r="E317" s="157"/>
      <c r="F317" s="157"/>
      <c r="G317" s="157"/>
      <c r="H317" s="157"/>
      <c r="I317" s="157"/>
      <c r="J317" s="157"/>
      <c r="K317" s="157"/>
      <c r="L317" s="157"/>
      <c r="M317" s="157"/>
      <c r="N317" s="157"/>
      <c r="O317" s="157"/>
      <c r="P317" s="157"/>
      <c r="Q317" s="157"/>
      <c r="R317" s="157"/>
      <c r="S317" s="157"/>
      <c r="T317" s="157"/>
      <c r="U317" s="157"/>
      <c r="V317" t="s" s="154">
        <v>2239</v>
      </c>
      <c r="W317" s="157"/>
      <c r="X317" s="157"/>
      <c r="Y317" s="157"/>
      <c r="Z317" s="157"/>
      <c r="AA317" s="157"/>
      <c r="AB317" s="157"/>
      <c r="AC317" s="157"/>
      <c r="AD317" s="157"/>
      <c r="AE317" s="157"/>
      <c r="AF317" s="157"/>
      <c r="AG317" s="157"/>
      <c r="AH317" s="157"/>
    </row>
    <row r="318" s="141" customFormat="1" ht="15.2" customHeight="1">
      <c r="B318" t="s" s="153">
        <f>IF(INDEX(C318:AH318,1,'Tarifas Eléctricas'!$E$38)=0," ",INDEX(C318:AH318,1,'Tarifas Eléctricas'!$E$38))</f>
        <v>570</v>
      </c>
      <c r="C318" s="157"/>
      <c r="D318" s="157"/>
      <c r="E318" s="157"/>
      <c r="F318" s="157"/>
      <c r="G318" s="157"/>
      <c r="H318" s="157"/>
      <c r="I318" s="157"/>
      <c r="J318" s="157"/>
      <c r="K318" s="157"/>
      <c r="L318" s="157"/>
      <c r="M318" s="157"/>
      <c r="N318" s="157"/>
      <c r="O318" s="157"/>
      <c r="P318" s="157"/>
      <c r="Q318" s="157"/>
      <c r="R318" s="157"/>
      <c r="S318" s="157"/>
      <c r="T318" s="157"/>
      <c r="U318" s="157"/>
      <c r="V318" t="s" s="154">
        <v>2240</v>
      </c>
      <c r="W318" s="157"/>
      <c r="X318" s="157"/>
      <c r="Y318" s="157"/>
      <c r="Z318" s="157"/>
      <c r="AA318" s="157"/>
      <c r="AB318" s="157"/>
      <c r="AC318" s="157"/>
      <c r="AD318" s="157"/>
      <c r="AE318" s="157"/>
      <c r="AF318" s="157"/>
      <c r="AG318" s="157"/>
      <c r="AH318" s="157"/>
    </row>
    <row r="319" s="141" customFormat="1" ht="15.2" customHeight="1">
      <c r="B319" t="s" s="153">
        <f>IF(INDEX(C319:AH319,1,'Tarifas Eléctricas'!$E$38)=0," ",INDEX(C319:AH319,1,'Tarifas Eléctricas'!$E$38))</f>
        <v>570</v>
      </c>
      <c r="C319" s="157"/>
      <c r="D319" s="157"/>
      <c r="E319" s="157"/>
      <c r="F319" s="157"/>
      <c r="G319" s="157"/>
      <c r="H319" s="157"/>
      <c r="I319" s="157"/>
      <c r="J319" s="157"/>
      <c r="K319" s="157"/>
      <c r="L319" s="157"/>
      <c r="M319" s="157"/>
      <c r="N319" s="157"/>
      <c r="O319" s="157"/>
      <c r="P319" s="157"/>
      <c r="Q319" s="157"/>
      <c r="R319" s="157"/>
      <c r="S319" s="157"/>
      <c r="T319" s="157"/>
      <c r="U319" s="157"/>
      <c r="V319" t="s" s="154">
        <v>2241</v>
      </c>
      <c r="W319" s="157"/>
      <c r="X319" s="157"/>
      <c r="Y319" s="157"/>
      <c r="Z319" s="157"/>
      <c r="AA319" s="157"/>
      <c r="AB319" s="157"/>
      <c r="AC319" s="157"/>
      <c r="AD319" s="157"/>
      <c r="AE319" s="157"/>
      <c r="AF319" s="157"/>
      <c r="AG319" s="157"/>
      <c r="AH319" s="157"/>
    </row>
    <row r="320" s="141" customFormat="1" ht="15.2" customHeight="1">
      <c r="B320" t="s" s="153">
        <f>IF(INDEX(C320:AH320,1,'Tarifas Eléctricas'!$E$38)=0," ",INDEX(C320:AH320,1,'Tarifas Eléctricas'!$E$38))</f>
        <v>570</v>
      </c>
      <c r="C320" s="157"/>
      <c r="D320" s="157"/>
      <c r="E320" s="157"/>
      <c r="F320" s="157"/>
      <c r="G320" s="157"/>
      <c r="H320" s="157"/>
      <c r="I320" s="157"/>
      <c r="J320" s="157"/>
      <c r="K320" s="157"/>
      <c r="L320" s="157"/>
      <c r="M320" s="157"/>
      <c r="N320" s="157"/>
      <c r="O320" s="157"/>
      <c r="P320" s="157"/>
      <c r="Q320" s="157"/>
      <c r="R320" s="157"/>
      <c r="S320" s="157"/>
      <c r="T320" s="157"/>
      <c r="U320" s="157"/>
      <c r="V320" t="s" s="154">
        <v>2242</v>
      </c>
      <c r="W320" s="157"/>
      <c r="X320" s="157"/>
      <c r="Y320" s="157"/>
      <c r="Z320" s="157"/>
      <c r="AA320" s="157"/>
      <c r="AB320" s="157"/>
      <c r="AC320" s="157"/>
      <c r="AD320" s="157"/>
      <c r="AE320" s="157"/>
      <c r="AF320" s="157"/>
      <c r="AG320" s="157"/>
      <c r="AH320" s="157"/>
    </row>
    <row r="321" s="141" customFormat="1" ht="15.2" customHeight="1">
      <c r="B321" t="s" s="153">
        <f>IF(INDEX(C321:AH321,1,'Tarifas Eléctricas'!$E$38)=0," ",INDEX(C321:AH321,1,'Tarifas Eléctricas'!$E$38))</f>
        <v>570</v>
      </c>
      <c r="C321" s="157"/>
      <c r="D321" s="157"/>
      <c r="E321" s="157"/>
      <c r="F321" s="157"/>
      <c r="G321" s="157"/>
      <c r="H321" s="157"/>
      <c r="I321" s="157"/>
      <c r="J321" s="157"/>
      <c r="K321" s="157"/>
      <c r="L321" s="157"/>
      <c r="M321" s="157"/>
      <c r="N321" s="157"/>
      <c r="O321" s="157"/>
      <c r="P321" s="157"/>
      <c r="Q321" s="157"/>
      <c r="R321" s="157"/>
      <c r="S321" s="157"/>
      <c r="T321" s="157"/>
      <c r="U321" s="157"/>
      <c r="V321" t="s" s="154">
        <v>2243</v>
      </c>
      <c r="W321" s="157"/>
      <c r="X321" s="157"/>
      <c r="Y321" s="157"/>
      <c r="Z321" s="157"/>
      <c r="AA321" s="157"/>
      <c r="AB321" s="157"/>
      <c r="AC321" s="157"/>
      <c r="AD321" s="157"/>
      <c r="AE321" s="157"/>
      <c r="AF321" s="157"/>
      <c r="AG321" s="157"/>
      <c r="AH321" s="157"/>
    </row>
    <row r="322" s="141" customFormat="1" ht="15.2" customHeight="1">
      <c r="B322" t="s" s="153">
        <f>IF(INDEX(C322:AH322,1,'Tarifas Eléctricas'!$E$38)=0," ",INDEX(C322:AH322,1,'Tarifas Eléctricas'!$E$38))</f>
        <v>570</v>
      </c>
      <c r="C322" s="157"/>
      <c r="D322" s="157"/>
      <c r="E322" s="157"/>
      <c r="F322" s="157"/>
      <c r="G322" s="157"/>
      <c r="H322" s="157"/>
      <c r="I322" s="157"/>
      <c r="J322" s="157"/>
      <c r="K322" s="157"/>
      <c r="L322" s="157"/>
      <c r="M322" s="157"/>
      <c r="N322" s="157"/>
      <c r="O322" s="157"/>
      <c r="P322" s="157"/>
      <c r="Q322" s="157"/>
      <c r="R322" s="157"/>
      <c r="S322" s="157"/>
      <c r="T322" s="157"/>
      <c r="U322" s="157"/>
      <c r="V322" t="s" s="154">
        <v>2244</v>
      </c>
      <c r="W322" s="157"/>
      <c r="X322" s="157"/>
      <c r="Y322" s="157"/>
      <c r="Z322" s="157"/>
      <c r="AA322" s="157"/>
      <c r="AB322" s="157"/>
      <c r="AC322" s="157"/>
      <c r="AD322" s="157"/>
      <c r="AE322" s="157"/>
      <c r="AF322" s="157"/>
      <c r="AG322" s="157"/>
      <c r="AH322" s="157"/>
    </row>
    <row r="323" s="141" customFormat="1" ht="15.2" customHeight="1">
      <c r="B323" t="s" s="153">
        <f>IF(INDEX(C323:AH323,1,'Tarifas Eléctricas'!$E$38)=0," ",INDEX(C323:AH323,1,'Tarifas Eléctricas'!$E$38))</f>
        <v>570</v>
      </c>
      <c r="C323" s="157"/>
      <c r="D323" s="157"/>
      <c r="E323" s="157"/>
      <c r="F323" s="157"/>
      <c r="G323" s="157"/>
      <c r="H323" s="157"/>
      <c r="I323" s="157"/>
      <c r="J323" s="157"/>
      <c r="K323" s="157"/>
      <c r="L323" s="157"/>
      <c r="M323" s="157"/>
      <c r="N323" s="157"/>
      <c r="O323" s="157"/>
      <c r="P323" s="157"/>
      <c r="Q323" s="157"/>
      <c r="R323" s="157"/>
      <c r="S323" s="157"/>
      <c r="T323" s="157"/>
      <c r="U323" s="157"/>
      <c r="V323" t="s" s="154">
        <v>2245</v>
      </c>
      <c r="W323" s="157"/>
      <c r="X323" s="157"/>
      <c r="Y323" s="157"/>
      <c r="Z323" s="157"/>
      <c r="AA323" s="157"/>
      <c r="AB323" s="157"/>
      <c r="AC323" s="157"/>
      <c r="AD323" s="157"/>
      <c r="AE323" s="157"/>
      <c r="AF323" s="157"/>
      <c r="AG323" s="157"/>
      <c r="AH323" s="157"/>
    </row>
    <row r="324" s="141" customFormat="1" ht="15.2" customHeight="1">
      <c r="B324" t="s" s="153">
        <f>IF(INDEX(C324:AH324,1,'Tarifas Eléctricas'!$E$38)=0," ",INDEX(C324:AH324,1,'Tarifas Eléctricas'!$E$38))</f>
        <v>570</v>
      </c>
      <c r="C324" s="157"/>
      <c r="D324" s="157"/>
      <c r="E324" s="157"/>
      <c r="F324" s="157"/>
      <c r="G324" s="157"/>
      <c r="H324" s="157"/>
      <c r="I324" s="157"/>
      <c r="J324" s="157"/>
      <c r="K324" s="157"/>
      <c r="L324" s="157"/>
      <c r="M324" s="157"/>
      <c r="N324" s="157"/>
      <c r="O324" s="157"/>
      <c r="P324" s="157"/>
      <c r="Q324" s="157"/>
      <c r="R324" s="157"/>
      <c r="S324" s="157"/>
      <c r="T324" s="157"/>
      <c r="U324" s="157"/>
      <c r="V324" t="s" s="154">
        <v>2246</v>
      </c>
      <c r="W324" s="157"/>
      <c r="X324" s="157"/>
      <c r="Y324" s="157"/>
      <c r="Z324" s="157"/>
      <c r="AA324" s="157"/>
      <c r="AB324" s="157"/>
      <c r="AC324" s="157"/>
      <c r="AD324" s="157"/>
      <c r="AE324" s="157"/>
      <c r="AF324" s="157"/>
      <c r="AG324" s="157"/>
      <c r="AH324" s="157"/>
    </row>
    <row r="325" s="141" customFormat="1" ht="15.2" customHeight="1">
      <c r="B325" t="s" s="153">
        <f>IF(INDEX(C325:AH325,1,'Tarifas Eléctricas'!$E$38)=0," ",INDEX(C325:AH325,1,'Tarifas Eléctricas'!$E$38))</f>
        <v>570</v>
      </c>
      <c r="C325" s="157"/>
      <c r="D325" s="157"/>
      <c r="E325" s="157"/>
      <c r="F325" s="157"/>
      <c r="G325" s="157"/>
      <c r="H325" s="157"/>
      <c r="I325" s="157"/>
      <c r="J325" s="157"/>
      <c r="K325" s="157"/>
      <c r="L325" s="157"/>
      <c r="M325" s="157"/>
      <c r="N325" s="157"/>
      <c r="O325" s="157"/>
      <c r="P325" s="157"/>
      <c r="Q325" s="157"/>
      <c r="R325" s="157"/>
      <c r="S325" s="157"/>
      <c r="T325" s="157"/>
      <c r="U325" s="157"/>
      <c r="V325" t="s" s="154">
        <v>2247</v>
      </c>
      <c r="W325" s="157"/>
      <c r="X325" s="157"/>
      <c r="Y325" s="157"/>
      <c r="Z325" s="157"/>
      <c r="AA325" s="157"/>
      <c r="AB325" s="157"/>
      <c r="AC325" s="157"/>
      <c r="AD325" s="157"/>
      <c r="AE325" s="157"/>
      <c r="AF325" s="157"/>
      <c r="AG325" s="157"/>
      <c r="AH325" s="157"/>
    </row>
    <row r="326" s="141" customFormat="1" ht="15.2" customHeight="1">
      <c r="B326" t="s" s="153">
        <f>IF(INDEX(C326:AH326,1,'Tarifas Eléctricas'!$E$38)=0," ",INDEX(C326:AH326,1,'Tarifas Eléctricas'!$E$38))</f>
        <v>570</v>
      </c>
      <c r="C326" s="157"/>
      <c r="D326" s="157"/>
      <c r="E326" s="157"/>
      <c r="F326" s="157"/>
      <c r="G326" s="157"/>
      <c r="H326" s="157"/>
      <c r="I326" s="157"/>
      <c r="J326" s="157"/>
      <c r="K326" s="157"/>
      <c r="L326" s="157"/>
      <c r="M326" s="157"/>
      <c r="N326" s="157"/>
      <c r="O326" s="157"/>
      <c r="P326" s="157"/>
      <c r="Q326" s="157"/>
      <c r="R326" s="157"/>
      <c r="S326" s="157"/>
      <c r="T326" s="157"/>
      <c r="U326" s="157"/>
      <c r="V326" t="s" s="154">
        <v>2248</v>
      </c>
      <c r="W326" s="157"/>
      <c r="X326" s="157"/>
      <c r="Y326" s="157"/>
      <c r="Z326" s="157"/>
      <c r="AA326" s="157"/>
      <c r="AB326" s="157"/>
      <c r="AC326" s="157"/>
      <c r="AD326" s="157"/>
      <c r="AE326" s="157"/>
      <c r="AF326" s="157"/>
      <c r="AG326" s="157"/>
      <c r="AH326" s="157"/>
    </row>
    <row r="327" s="141" customFormat="1" ht="15.2" customHeight="1">
      <c r="B327" t="s" s="153">
        <f>IF(INDEX(C327:AH327,1,'Tarifas Eléctricas'!$E$38)=0," ",INDEX(C327:AH327,1,'Tarifas Eléctricas'!$E$38))</f>
        <v>570</v>
      </c>
      <c r="C327" s="157"/>
      <c r="D327" s="157"/>
      <c r="E327" s="157"/>
      <c r="F327" s="157"/>
      <c r="G327" s="157"/>
      <c r="H327" s="157"/>
      <c r="I327" s="157"/>
      <c r="J327" s="157"/>
      <c r="K327" s="157"/>
      <c r="L327" s="157"/>
      <c r="M327" s="157"/>
      <c r="N327" s="157"/>
      <c r="O327" s="157"/>
      <c r="P327" s="157"/>
      <c r="Q327" s="157"/>
      <c r="R327" s="157"/>
      <c r="S327" s="157"/>
      <c r="T327" s="157"/>
      <c r="U327" s="157"/>
      <c r="V327" t="s" s="154">
        <v>2249</v>
      </c>
      <c r="W327" s="157"/>
      <c r="X327" s="157"/>
      <c r="Y327" s="157"/>
      <c r="Z327" s="157"/>
      <c r="AA327" s="157"/>
      <c r="AB327" s="157"/>
      <c r="AC327" s="157"/>
      <c r="AD327" s="157"/>
      <c r="AE327" s="157"/>
      <c r="AF327" s="157"/>
      <c r="AG327" s="157"/>
      <c r="AH327" s="157"/>
    </row>
    <row r="328" s="141" customFormat="1" ht="15.2" customHeight="1">
      <c r="B328" t="s" s="153">
        <f>IF(INDEX(C328:AH328,1,'Tarifas Eléctricas'!$E$38)=0," ",INDEX(C328:AH328,1,'Tarifas Eléctricas'!$E$38))</f>
        <v>570</v>
      </c>
      <c r="C328" s="157"/>
      <c r="D328" s="157"/>
      <c r="E328" s="157"/>
      <c r="F328" s="157"/>
      <c r="G328" s="157"/>
      <c r="H328" s="157"/>
      <c r="I328" s="157"/>
      <c r="J328" s="157"/>
      <c r="K328" s="157"/>
      <c r="L328" s="157"/>
      <c r="M328" s="157"/>
      <c r="N328" s="157"/>
      <c r="O328" s="157"/>
      <c r="P328" s="157"/>
      <c r="Q328" s="157"/>
      <c r="R328" s="157"/>
      <c r="S328" s="157"/>
      <c r="T328" s="157"/>
      <c r="U328" s="157"/>
      <c r="V328" t="s" s="154">
        <v>2250</v>
      </c>
      <c r="W328" s="157"/>
      <c r="X328" s="157"/>
      <c r="Y328" s="157"/>
      <c r="Z328" s="157"/>
      <c r="AA328" s="157"/>
      <c r="AB328" s="157"/>
      <c r="AC328" s="157"/>
      <c r="AD328" s="157"/>
      <c r="AE328" s="157"/>
      <c r="AF328" s="157"/>
      <c r="AG328" s="157"/>
      <c r="AH328" s="157"/>
    </row>
    <row r="329" s="141" customFormat="1" ht="15.2" customHeight="1">
      <c r="B329" t="s" s="153">
        <f>IF(INDEX(C329:AH329,1,'Tarifas Eléctricas'!$E$38)=0," ",INDEX(C329:AH329,1,'Tarifas Eléctricas'!$E$38))</f>
        <v>570</v>
      </c>
      <c r="C329" s="157"/>
      <c r="D329" s="157"/>
      <c r="E329" s="157"/>
      <c r="F329" s="157"/>
      <c r="G329" s="157"/>
      <c r="H329" s="157"/>
      <c r="I329" s="157"/>
      <c r="J329" s="157"/>
      <c r="K329" s="157"/>
      <c r="L329" s="157"/>
      <c r="M329" s="157"/>
      <c r="N329" s="157"/>
      <c r="O329" s="157"/>
      <c r="P329" s="157"/>
      <c r="Q329" s="157"/>
      <c r="R329" s="157"/>
      <c r="S329" s="157"/>
      <c r="T329" s="157"/>
      <c r="U329" s="157"/>
      <c r="V329" t="s" s="154">
        <v>2251</v>
      </c>
      <c r="W329" s="157"/>
      <c r="X329" s="157"/>
      <c r="Y329" s="157"/>
      <c r="Z329" s="157"/>
      <c r="AA329" s="157"/>
      <c r="AB329" s="157"/>
      <c r="AC329" s="157"/>
      <c r="AD329" s="157"/>
      <c r="AE329" s="157"/>
      <c r="AF329" s="157"/>
      <c r="AG329" s="157"/>
      <c r="AH329" s="157"/>
    </row>
    <row r="330" s="141" customFormat="1" ht="15.2" customHeight="1">
      <c r="B330" t="s" s="153">
        <f>IF(INDEX(C330:AH330,1,'Tarifas Eléctricas'!$E$38)=0," ",INDEX(C330:AH330,1,'Tarifas Eléctricas'!$E$38))</f>
        <v>570</v>
      </c>
      <c r="C330" s="157"/>
      <c r="D330" s="157"/>
      <c r="E330" s="157"/>
      <c r="F330" s="157"/>
      <c r="G330" s="157"/>
      <c r="H330" s="157"/>
      <c r="I330" s="157"/>
      <c r="J330" s="157"/>
      <c r="K330" s="157"/>
      <c r="L330" s="157"/>
      <c r="M330" s="157"/>
      <c r="N330" s="157"/>
      <c r="O330" s="157"/>
      <c r="P330" s="157"/>
      <c r="Q330" s="157"/>
      <c r="R330" s="157"/>
      <c r="S330" s="157"/>
      <c r="T330" s="157"/>
      <c r="U330" s="157"/>
      <c r="V330" t="s" s="154">
        <v>2252</v>
      </c>
      <c r="W330" s="157"/>
      <c r="X330" s="157"/>
      <c r="Y330" s="157"/>
      <c r="Z330" s="157"/>
      <c r="AA330" s="157"/>
      <c r="AB330" s="157"/>
      <c r="AC330" s="157"/>
      <c r="AD330" s="157"/>
      <c r="AE330" s="157"/>
      <c r="AF330" s="157"/>
      <c r="AG330" s="157"/>
      <c r="AH330" s="157"/>
    </row>
    <row r="331" s="141" customFormat="1" ht="15.2" customHeight="1">
      <c r="B331" t="s" s="153">
        <f>IF(INDEX(C331:AH331,1,'Tarifas Eléctricas'!$E$38)=0," ",INDEX(C331:AH331,1,'Tarifas Eléctricas'!$E$38))</f>
        <v>570</v>
      </c>
      <c r="C331" s="157"/>
      <c r="D331" s="157"/>
      <c r="E331" s="157"/>
      <c r="F331" s="157"/>
      <c r="G331" s="157"/>
      <c r="H331" s="157"/>
      <c r="I331" s="157"/>
      <c r="J331" s="157"/>
      <c r="K331" s="157"/>
      <c r="L331" s="157"/>
      <c r="M331" s="157"/>
      <c r="N331" s="157"/>
      <c r="O331" s="157"/>
      <c r="P331" s="157"/>
      <c r="Q331" s="157"/>
      <c r="R331" s="157"/>
      <c r="S331" s="157"/>
      <c r="T331" s="157"/>
      <c r="U331" s="157"/>
      <c r="V331" t="s" s="154">
        <v>2253</v>
      </c>
      <c r="W331" s="157"/>
      <c r="X331" s="157"/>
      <c r="Y331" s="157"/>
      <c r="Z331" s="157"/>
      <c r="AA331" s="157"/>
      <c r="AB331" s="157"/>
      <c r="AC331" s="157"/>
      <c r="AD331" s="157"/>
      <c r="AE331" s="157"/>
      <c r="AF331" s="157"/>
      <c r="AG331" s="157"/>
      <c r="AH331" s="157"/>
    </row>
    <row r="332" s="141" customFormat="1" ht="15.2" customHeight="1">
      <c r="B332" t="s" s="153">
        <f>IF(INDEX(C332:AH332,1,'Tarifas Eléctricas'!$E$38)=0," ",INDEX(C332:AH332,1,'Tarifas Eléctricas'!$E$38))</f>
        <v>570</v>
      </c>
      <c r="C332" s="157"/>
      <c r="D332" s="157"/>
      <c r="E332" s="157"/>
      <c r="F332" s="157"/>
      <c r="G332" s="157"/>
      <c r="H332" s="157"/>
      <c r="I332" s="157"/>
      <c r="J332" s="157"/>
      <c r="K332" s="157"/>
      <c r="L332" s="157"/>
      <c r="M332" s="157"/>
      <c r="N332" s="157"/>
      <c r="O332" s="157"/>
      <c r="P332" s="157"/>
      <c r="Q332" s="157"/>
      <c r="R332" s="157"/>
      <c r="S332" s="157"/>
      <c r="T332" s="157"/>
      <c r="U332" s="157"/>
      <c r="V332" t="s" s="154">
        <v>2254</v>
      </c>
      <c r="W332" s="157"/>
      <c r="X332" s="157"/>
      <c r="Y332" s="157"/>
      <c r="Z332" s="157"/>
      <c r="AA332" s="157"/>
      <c r="AB332" s="157"/>
      <c r="AC332" s="157"/>
      <c r="AD332" s="157"/>
      <c r="AE332" s="157"/>
      <c r="AF332" s="157"/>
      <c r="AG332" s="157"/>
      <c r="AH332" s="157"/>
    </row>
    <row r="333" s="141" customFormat="1" ht="15.2" customHeight="1">
      <c r="B333" t="s" s="153">
        <f>IF(INDEX(C333:AH333,1,'Tarifas Eléctricas'!$E$38)=0," ",INDEX(C333:AH333,1,'Tarifas Eléctricas'!$E$38))</f>
        <v>570</v>
      </c>
      <c r="C333" s="157"/>
      <c r="D333" s="157"/>
      <c r="E333" s="157"/>
      <c r="F333" s="157"/>
      <c r="G333" s="157"/>
      <c r="H333" s="157"/>
      <c r="I333" s="157"/>
      <c r="J333" s="157"/>
      <c r="K333" s="157"/>
      <c r="L333" s="157"/>
      <c r="M333" s="157"/>
      <c r="N333" s="157"/>
      <c r="O333" s="157"/>
      <c r="P333" s="157"/>
      <c r="Q333" s="157"/>
      <c r="R333" s="157"/>
      <c r="S333" s="157"/>
      <c r="T333" s="157"/>
      <c r="U333" s="157"/>
      <c r="V333" t="s" s="154">
        <v>2255</v>
      </c>
      <c r="W333" s="157"/>
      <c r="X333" s="157"/>
      <c r="Y333" s="157"/>
      <c r="Z333" s="157"/>
      <c r="AA333" s="157"/>
      <c r="AB333" s="157"/>
      <c r="AC333" s="157"/>
      <c r="AD333" s="157"/>
      <c r="AE333" s="157"/>
      <c r="AF333" s="157"/>
      <c r="AG333" s="157"/>
      <c r="AH333" s="157"/>
    </row>
    <row r="334" s="141" customFormat="1" ht="15.2" customHeight="1">
      <c r="B334" t="s" s="153">
        <f>IF(INDEX(C334:AH334,1,'Tarifas Eléctricas'!$E$38)=0," ",INDEX(C334:AH334,1,'Tarifas Eléctricas'!$E$38))</f>
        <v>570</v>
      </c>
      <c r="C334" s="157"/>
      <c r="D334" s="157"/>
      <c r="E334" s="157"/>
      <c r="F334" s="157"/>
      <c r="G334" s="157"/>
      <c r="H334" s="157"/>
      <c r="I334" s="157"/>
      <c r="J334" s="157"/>
      <c r="K334" s="157"/>
      <c r="L334" s="157"/>
      <c r="M334" s="157"/>
      <c r="N334" s="157"/>
      <c r="O334" s="157"/>
      <c r="P334" s="157"/>
      <c r="Q334" s="157"/>
      <c r="R334" s="157"/>
      <c r="S334" s="157"/>
      <c r="T334" s="157"/>
      <c r="U334" s="157"/>
      <c r="V334" t="s" s="154">
        <v>2256</v>
      </c>
      <c r="W334" s="157"/>
      <c r="X334" s="157"/>
      <c r="Y334" s="157"/>
      <c r="Z334" s="157"/>
      <c r="AA334" s="157"/>
      <c r="AB334" s="157"/>
      <c r="AC334" s="157"/>
      <c r="AD334" s="157"/>
      <c r="AE334" s="157"/>
      <c r="AF334" s="157"/>
      <c r="AG334" s="157"/>
      <c r="AH334" s="157"/>
    </row>
    <row r="335" s="141" customFormat="1" ht="15.2" customHeight="1">
      <c r="B335" t="s" s="153">
        <f>IF(INDEX(C335:AH335,1,'Tarifas Eléctricas'!$E$38)=0," ",INDEX(C335:AH335,1,'Tarifas Eléctricas'!$E$38))</f>
        <v>570</v>
      </c>
      <c r="C335" s="157"/>
      <c r="D335" s="157"/>
      <c r="E335" s="157"/>
      <c r="F335" s="157"/>
      <c r="G335" s="157"/>
      <c r="H335" s="157"/>
      <c r="I335" s="157"/>
      <c r="J335" s="157"/>
      <c r="K335" s="157"/>
      <c r="L335" s="157"/>
      <c r="M335" s="157"/>
      <c r="N335" s="157"/>
      <c r="O335" s="157"/>
      <c r="P335" s="157"/>
      <c r="Q335" s="157"/>
      <c r="R335" s="157"/>
      <c r="S335" s="157"/>
      <c r="T335" s="157"/>
      <c r="U335" s="157"/>
      <c r="V335" t="s" s="154">
        <v>2257</v>
      </c>
      <c r="W335" s="157"/>
      <c r="X335" s="157"/>
      <c r="Y335" s="157"/>
      <c r="Z335" s="157"/>
      <c r="AA335" s="157"/>
      <c r="AB335" s="157"/>
      <c r="AC335" s="157"/>
      <c r="AD335" s="157"/>
      <c r="AE335" s="157"/>
      <c r="AF335" s="157"/>
      <c r="AG335" s="157"/>
      <c r="AH335" s="157"/>
    </row>
    <row r="336" s="141" customFormat="1" ht="15.2" customHeight="1">
      <c r="B336" t="s" s="153">
        <f>IF(INDEX(C336:AH336,1,'Tarifas Eléctricas'!$E$38)=0," ",INDEX(C336:AH336,1,'Tarifas Eléctricas'!$E$38))</f>
        <v>570</v>
      </c>
      <c r="C336" s="157"/>
      <c r="D336" s="157"/>
      <c r="E336" s="157"/>
      <c r="F336" s="157"/>
      <c r="G336" s="157"/>
      <c r="H336" s="157"/>
      <c r="I336" s="157"/>
      <c r="J336" s="157"/>
      <c r="K336" s="157"/>
      <c r="L336" s="157"/>
      <c r="M336" s="157"/>
      <c r="N336" s="157"/>
      <c r="O336" s="157"/>
      <c r="P336" s="157"/>
      <c r="Q336" s="157"/>
      <c r="R336" s="157"/>
      <c r="S336" s="157"/>
      <c r="T336" s="157"/>
      <c r="U336" s="157"/>
      <c r="V336" t="s" s="154">
        <v>2258</v>
      </c>
      <c r="W336" s="157"/>
      <c r="X336" s="157"/>
      <c r="Y336" s="157"/>
      <c r="Z336" s="157"/>
      <c r="AA336" s="157"/>
      <c r="AB336" s="157"/>
      <c r="AC336" s="157"/>
      <c r="AD336" s="157"/>
      <c r="AE336" s="157"/>
      <c r="AF336" s="157"/>
      <c r="AG336" s="157"/>
      <c r="AH336" s="157"/>
    </row>
    <row r="337" s="141" customFormat="1" ht="15.2" customHeight="1">
      <c r="B337" t="s" s="153">
        <f>IF(INDEX(C337:AH337,1,'Tarifas Eléctricas'!$E$38)=0," ",INDEX(C337:AH337,1,'Tarifas Eléctricas'!$E$38))</f>
        <v>570</v>
      </c>
      <c r="C337" s="157"/>
      <c r="D337" s="157"/>
      <c r="E337" s="157"/>
      <c r="F337" s="157"/>
      <c r="G337" s="157"/>
      <c r="H337" s="157"/>
      <c r="I337" s="157"/>
      <c r="J337" s="157"/>
      <c r="K337" s="157"/>
      <c r="L337" s="157"/>
      <c r="M337" s="157"/>
      <c r="N337" s="157"/>
      <c r="O337" s="157"/>
      <c r="P337" s="157"/>
      <c r="Q337" s="157"/>
      <c r="R337" s="157"/>
      <c r="S337" s="157"/>
      <c r="T337" s="157"/>
      <c r="U337" s="157"/>
      <c r="V337" t="s" s="154">
        <v>2259</v>
      </c>
      <c r="W337" s="157"/>
      <c r="X337" s="157"/>
      <c r="Y337" s="157"/>
      <c r="Z337" s="157"/>
      <c r="AA337" s="157"/>
      <c r="AB337" s="157"/>
      <c r="AC337" s="157"/>
      <c r="AD337" s="157"/>
      <c r="AE337" s="157"/>
      <c r="AF337" s="157"/>
      <c r="AG337" s="157"/>
      <c r="AH337" s="157"/>
    </row>
    <row r="338" s="141" customFormat="1" ht="15.2" customHeight="1">
      <c r="B338" t="s" s="153">
        <f>IF(INDEX(C338:AH338,1,'Tarifas Eléctricas'!$E$38)=0," ",INDEX(C338:AH338,1,'Tarifas Eléctricas'!$E$38))</f>
        <v>570</v>
      </c>
      <c r="C338" s="157"/>
      <c r="D338" s="157"/>
      <c r="E338" s="157"/>
      <c r="F338" s="157"/>
      <c r="G338" s="157"/>
      <c r="H338" s="157"/>
      <c r="I338" s="157"/>
      <c r="J338" s="157"/>
      <c r="K338" s="157"/>
      <c r="L338" s="157"/>
      <c r="M338" s="157"/>
      <c r="N338" s="157"/>
      <c r="O338" s="157"/>
      <c r="P338" s="157"/>
      <c r="Q338" s="157"/>
      <c r="R338" s="157"/>
      <c r="S338" s="157"/>
      <c r="T338" s="157"/>
      <c r="U338" s="157"/>
      <c r="V338" t="s" s="154">
        <v>2260</v>
      </c>
      <c r="W338" s="157"/>
      <c r="X338" s="157"/>
      <c r="Y338" s="157"/>
      <c r="Z338" s="157"/>
      <c r="AA338" s="157"/>
      <c r="AB338" s="157"/>
      <c r="AC338" s="157"/>
      <c r="AD338" s="157"/>
      <c r="AE338" s="157"/>
      <c r="AF338" s="157"/>
      <c r="AG338" s="157"/>
      <c r="AH338" s="157"/>
    </row>
    <row r="339" s="141" customFormat="1" ht="15.2" customHeight="1">
      <c r="B339" t="s" s="153">
        <f>IF(INDEX(C339:AH339,1,'Tarifas Eléctricas'!$E$38)=0," ",INDEX(C339:AH339,1,'Tarifas Eléctricas'!$E$38))</f>
        <v>570</v>
      </c>
      <c r="C339" s="157"/>
      <c r="D339" s="157"/>
      <c r="E339" s="157"/>
      <c r="F339" s="157"/>
      <c r="G339" s="157"/>
      <c r="H339" s="157"/>
      <c r="I339" s="157"/>
      <c r="J339" s="157"/>
      <c r="K339" s="157"/>
      <c r="L339" s="157"/>
      <c r="M339" s="157"/>
      <c r="N339" s="157"/>
      <c r="O339" s="157"/>
      <c r="P339" s="157"/>
      <c r="Q339" s="157"/>
      <c r="R339" s="157"/>
      <c r="S339" s="157"/>
      <c r="T339" s="157"/>
      <c r="U339" s="157"/>
      <c r="V339" t="s" s="154">
        <v>2261</v>
      </c>
      <c r="W339" s="157"/>
      <c r="X339" s="157"/>
      <c r="Y339" s="157"/>
      <c r="Z339" s="157"/>
      <c r="AA339" s="157"/>
      <c r="AB339" s="157"/>
      <c r="AC339" s="157"/>
      <c r="AD339" s="157"/>
      <c r="AE339" s="157"/>
      <c r="AF339" s="157"/>
      <c r="AG339" s="157"/>
      <c r="AH339" s="157"/>
    </row>
    <row r="340" s="141" customFormat="1" ht="15.2" customHeight="1">
      <c r="B340" t="s" s="153">
        <f>IF(INDEX(C340:AH340,1,'Tarifas Eléctricas'!$E$38)=0," ",INDEX(C340:AH340,1,'Tarifas Eléctricas'!$E$38))</f>
        <v>570</v>
      </c>
      <c r="C340" s="157"/>
      <c r="D340" s="157"/>
      <c r="E340" s="157"/>
      <c r="F340" s="157"/>
      <c r="G340" s="157"/>
      <c r="H340" s="157"/>
      <c r="I340" s="157"/>
      <c r="J340" s="157"/>
      <c r="K340" s="157"/>
      <c r="L340" s="157"/>
      <c r="M340" s="157"/>
      <c r="N340" s="157"/>
      <c r="O340" s="157"/>
      <c r="P340" s="157"/>
      <c r="Q340" s="157"/>
      <c r="R340" s="157"/>
      <c r="S340" s="157"/>
      <c r="T340" s="157"/>
      <c r="U340" s="157"/>
      <c r="V340" t="s" s="154">
        <v>2262</v>
      </c>
      <c r="W340" s="157"/>
      <c r="X340" s="157"/>
      <c r="Y340" s="157"/>
      <c r="Z340" s="157"/>
      <c r="AA340" s="157"/>
      <c r="AB340" s="157"/>
      <c r="AC340" s="157"/>
      <c r="AD340" s="157"/>
      <c r="AE340" s="157"/>
      <c r="AF340" s="157"/>
      <c r="AG340" s="157"/>
      <c r="AH340" s="157"/>
    </row>
    <row r="341" s="141" customFormat="1" ht="15.2" customHeight="1">
      <c r="B341" t="s" s="153">
        <f>IF(INDEX(C341:AH341,1,'Tarifas Eléctricas'!$E$38)=0," ",INDEX(C341:AH341,1,'Tarifas Eléctricas'!$E$38))</f>
        <v>570</v>
      </c>
      <c r="C341" s="157"/>
      <c r="D341" s="157"/>
      <c r="E341" s="157"/>
      <c r="F341" s="157"/>
      <c r="G341" s="157"/>
      <c r="H341" s="157"/>
      <c r="I341" s="157"/>
      <c r="J341" s="157"/>
      <c r="K341" s="157"/>
      <c r="L341" s="157"/>
      <c r="M341" s="157"/>
      <c r="N341" s="157"/>
      <c r="O341" s="157"/>
      <c r="P341" s="157"/>
      <c r="Q341" s="157"/>
      <c r="R341" s="157"/>
      <c r="S341" s="157"/>
      <c r="T341" s="157"/>
      <c r="U341" s="157"/>
      <c r="V341" t="s" s="154">
        <v>2263</v>
      </c>
      <c r="W341" s="157"/>
      <c r="X341" s="157"/>
      <c r="Y341" s="157"/>
      <c r="Z341" s="157"/>
      <c r="AA341" s="157"/>
      <c r="AB341" s="157"/>
      <c r="AC341" s="157"/>
      <c r="AD341" s="157"/>
      <c r="AE341" s="157"/>
      <c r="AF341" s="157"/>
      <c r="AG341" s="157"/>
      <c r="AH341" s="157"/>
    </row>
    <row r="342" s="141" customFormat="1" ht="15.2" customHeight="1">
      <c r="B342" t="s" s="153">
        <f>IF(INDEX(C342:AH342,1,'Tarifas Eléctricas'!$E$38)=0," ",INDEX(C342:AH342,1,'Tarifas Eléctricas'!$E$38))</f>
        <v>570</v>
      </c>
      <c r="C342" s="157"/>
      <c r="D342" s="157"/>
      <c r="E342" s="157"/>
      <c r="F342" s="157"/>
      <c r="G342" s="157"/>
      <c r="H342" s="157"/>
      <c r="I342" s="157"/>
      <c r="J342" s="157"/>
      <c r="K342" s="157"/>
      <c r="L342" s="157"/>
      <c r="M342" s="157"/>
      <c r="N342" s="157"/>
      <c r="O342" s="157"/>
      <c r="P342" s="157"/>
      <c r="Q342" s="157"/>
      <c r="R342" s="157"/>
      <c r="S342" s="157"/>
      <c r="T342" s="157"/>
      <c r="U342" s="157"/>
      <c r="V342" t="s" s="154">
        <v>2264</v>
      </c>
      <c r="W342" s="157"/>
      <c r="X342" s="157"/>
      <c r="Y342" s="157"/>
      <c r="Z342" s="157"/>
      <c r="AA342" s="157"/>
      <c r="AB342" s="157"/>
      <c r="AC342" s="157"/>
      <c r="AD342" s="157"/>
      <c r="AE342" s="157"/>
      <c r="AF342" s="157"/>
      <c r="AG342" s="157"/>
      <c r="AH342" s="157"/>
    </row>
    <row r="343" s="141" customFormat="1" ht="15.2" customHeight="1">
      <c r="B343" t="s" s="153">
        <f>IF(INDEX(C343:AH343,1,'Tarifas Eléctricas'!$E$38)=0," ",INDEX(C343:AH343,1,'Tarifas Eléctricas'!$E$38))</f>
        <v>570</v>
      </c>
      <c r="C343" s="157"/>
      <c r="D343" s="157"/>
      <c r="E343" s="157"/>
      <c r="F343" s="157"/>
      <c r="G343" s="157"/>
      <c r="H343" s="157"/>
      <c r="I343" s="157"/>
      <c r="J343" s="157"/>
      <c r="K343" s="157"/>
      <c r="L343" s="157"/>
      <c r="M343" s="157"/>
      <c r="N343" s="157"/>
      <c r="O343" s="157"/>
      <c r="P343" s="157"/>
      <c r="Q343" s="157"/>
      <c r="R343" s="157"/>
      <c r="S343" s="157"/>
      <c r="T343" s="157"/>
      <c r="U343" s="157"/>
      <c r="V343" t="s" s="154">
        <v>2265</v>
      </c>
      <c r="W343" s="157"/>
      <c r="X343" s="157"/>
      <c r="Y343" s="157"/>
      <c r="Z343" s="157"/>
      <c r="AA343" s="157"/>
      <c r="AB343" s="157"/>
      <c r="AC343" s="157"/>
      <c r="AD343" s="157"/>
      <c r="AE343" s="157"/>
      <c r="AF343" s="157"/>
      <c r="AG343" s="157"/>
      <c r="AH343" s="157"/>
    </row>
    <row r="344" s="141" customFormat="1" ht="15.2" customHeight="1">
      <c r="B344" t="s" s="153">
        <f>IF(INDEX(C344:AH344,1,'Tarifas Eléctricas'!$E$38)=0," ",INDEX(C344:AH344,1,'Tarifas Eléctricas'!$E$38))</f>
        <v>570</v>
      </c>
      <c r="C344" s="157"/>
      <c r="D344" s="157"/>
      <c r="E344" s="157"/>
      <c r="F344" s="157"/>
      <c r="G344" s="157"/>
      <c r="H344" s="157"/>
      <c r="I344" s="157"/>
      <c r="J344" s="157"/>
      <c r="K344" s="157"/>
      <c r="L344" s="157"/>
      <c r="M344" s="157"/>
      <c r="N344" s="157"/>
      <c r="O344" s="157"/>
      <c r="P344" s="157"/>
      <c r="Q344" s="157"/>
      <c r="R344" s="157"/>
      <c r="S344" s="157"/>
      <c r="T344" s="157"/>
      <c r="U344" s="157"/>
      <c r="V344" t="s" s="154">
        <v>2266</v>
      </c>
      <c r="W344" s="157"/>
      <c r="X344" s="157"/>
      <c r="Y344" s="157"/>
      <c r="Z344" s="157"/>
      <c r="AA344" s="157"/>
      <c r="AB344" s="157"/>
      <c r="AC344" s="157"/>
      <c r="AD344" s="157"/>
      <c r="AE344" s="157"/>
      <c r="AF344" s="157"/>
      <c r="AG344" s="157"/>
      <c r="AH344" s="157"/>
    </row>
    <row r="345" s="141" customFormat="1" ht="15.2" customHeight="1">
      <c r="B345" t="s" s="153">
        <f>IF(INDEX(C345:AH345,1,'Tarifas Eléctricas'!$E$38)=0," ",INDEX(C345:AH345,1,'Tarifas Eléctricas'!$E$38))</f>
        <v>570</v>
      </c>
      <c r="C345" s="157"/>
      <c r="D345" s="157"/>
      <c r="E345" s="157"/>
      <c r="F345" s="157"/>
      <c r="G345" s="157"/>
      <c r="H345" s="157"/>
      <c r="I345" s="157"/>
      <c r="J345" s="157"/>
      <c r="K345" s="157"/>
      <c r="L345" s="157"/>
      <c r="M345" s="157"/>
      <c r="N345" s="157"/>
      <c r="O345" s="157"/>
      <c r="P345" s="157"/>
      <c r="Q345" s="157"/>
      <c r="R345" s="157"/>
      <c r="S345" s="157"/>
      <c r="T345" s="157"/>
      <c r="U345" s="157"/>
      <c r="V345" t="s" s="154">
        <v>2267</v>
      </c>
      <c r="W345" s="157"/>
      <c r="X345" s="157"/>
      <c r="Y345" s="157"/>
      <c r="Z345" s="157"/>
      <c r="AA345" s="157"/>
      <c r="AB345" s="157"/>
      <c r="AC345" s="157"/>
      <c r="AD345" s="157"/>
      <c r="AE345" s="157"/>
      <c r="AF345" s="157"/>
      <c r="AG345" s="157"/>
      <c r="AH345" s="157"/>
    </row>
    <row r="346" s="141" customFormat="1" ht="15.2" customHeight="1">
      <c r="B346" t="s" s="153">
        <f>IF(INDEX(C346:AH346,1,'Tarifas Eléctricas'!$E$38)=0," ",INDEX(C346:AH346,1,'Tarifas Eléctricas'!$E$38))</f>
        <v>570</v>
      </c>
      <c r="C346" s="157"/>
      <c r="D346" s="157"/>
      <c r="E346" s="157"/>
      <c r="F346" s="157"/>
      <c r="G346" s="157"/>
      <c r="H346" s="157"/>
      <c r="I346" s="157"/>
      <c r="J346" s="157"/>
      <c r="K346" s="157"/>
      <c r="L346" s="157"/>
      <c r="M346" s="157"/>
      <c r="N346" s="157"/>
      <c r="O346" s="157"/>
      <c r="P346" s="157"/>
      <c r="Q346" s="157"/>
      <c r="R346" s="157"/>
      <c r="S346" s="157"/>
      <c r="T346" s="157"/>
      <c r="U346" s="157"/>
      <c r="V346" t="s" s="154">
        <v>2268</v>
      </c>
      <c r="W346" s="157"/>
      <c r="X346" s="157"/>
      <c r="Y346" s="157"/>
      <c r="Z346" s="157"/>
      <c r="AA346" s="157"/>
      <c r="AB346" s="157"/>
      <c r="AC346" s="157"/>
      <c r="AD346" s="157"/>
      <c r="AE346" s="157"/>
      <c r="AF346" s="157"/>
      <c r="AG346" s="157"/>
      <c r="AH346" s="157"/>
    </row>
    <row r="347" s="141" customFormat="1" ht="15.2" customHeight="1">
      <c r="B347" t="s" s="153">
        <f>IF(INDEX(C347:AH347,1,'Tarifas Eléctricas'!$E$38)=0," ",INDEX(C347:AH347,1,'Tarifas Eléctricas'!$E$38))</f>
        <v>570</v>
      </c>
      <c r="C347" s="157"/>
      <c r="D347" s="157"/>
      <c r="E347" s="157"/>
      <c r="F347" s="157"/>
      <c r="G347" s="157"/>
      <c r="H347" s="157"/>
      <c r="I347" s="157"/>
      <c r="J347" s="157"/>
      <c r="K347" s="157"/>
      <c r="L347" s="157"/>
      <c r="M347" s="157"/>
      <c r="N347" s="157"/>
      <c r="O347" s="157"/>
      <c r="P347" s="157"/>
      <c r="Q347" s="157"/>
      <c r="R347" s="157"/>
      <c r="S347" s="157"/>
      <c r="T347" s="157"/>
      <c r="U347" s="157"/>
      <c r="V347" t="s" s="154">
        <v>2269</v>
      </c>
      <c r="W347" s="157"/>
      <c r="X347" s="157"/>
      <c r="Y347" s="157"/>
      <c r="Z347" s="157"/>
      <c r="AA347" s="157"/>
      <c r="AB347" s="157"/>
      <c r="AC347" s="157"/>
      <c r="AD347" s="157"/>
      <c r="AE347" s="157"/>
      <c r="AF347" s="157"/>
      <c r="AG347" s="157"/>
      <c r="AH347" s="157"/>
    </row>
    <row r="348" s="141" customFormat="1" ht="15.2" customHeight="1">
      <c r="B348" t="s" s="153">
        <f>IF(INDEX(C348:AH348,1,'Tarifas Eléctricas'!$E$38)=0," ",INDEX(C348:AH348,1,'Tarifas Eléctricas'!$E$38))</f>
        <v>570</v>
      </c>
      <c r="C348" s="157"/>
      <c r="D348" s="157"/>
      <c r="E348" s="157"/>
      <c r="F348" s="157"/>
      <c r="G348" s="157"/>
      <c r="H348" s="157"/>
      <c r="I348" s="157"/>
      <c r="J348" s="157"/>
      <c r="K348" s="157"/>
      <c r="L348" s="157"/>
      <c r="M348" s="157"/>
      <c r="N348" s="157"/>
      <c r="O348" s="157"/>
      <c r="P348" s="157"/>
      <c r="Q348" s="157"/>
      <c r="R348" s="157"/>
      <c r="S348" s="157"/>
      <c r="T348" s="157"/>
      <c r="U348" s="157"/>
      <c r="V348" t="s" s="154">
        <v>2270</v>
      </c>
      <c r="W348" s="157"/>
      <c r="X348" s="157"/>
      <c r="Y348" s="157"/>
      <c r="Z348" s="157"/>
      <c r="AA348" s="157"/>
      <c r="AB348" s="157"/>
      <c r="AC348" s="157"/>
      <c r="AD348" s="157"/>
      <c r="AE348" s="157"/>
      <c r="AF348" s="157"/>
      <c r="AG348" s="157"/>
      <c r="AH348" s="157"/>
    </row>
    <row r="349" s="141" customFormat="1" ht="15.2" customHeight="1">
      <c r="B349" t="s" s="153">
        <f>IF(INDEX(C349:AH349,1,'Tarifas Eléctricas'!$E$38)=0," ",INDEX(C349:AH349,1,'Tarifas Eléctricas'!$E$38))</f>
        <v>570</v>
      </c>
      <c r="C349" s="157"/>
      <c r="D349" s="157"/>
      <c r="E349" s="157"/>
      <c r="F349" s="157"/>
      <c r="G349" s="157"/>
      <c r="H349" s="157"/>
      <c r="I349" s="157"/>
      <c r="J349" s="157"/>
      <c r="K349" s="157"/>
      <c r="L349" s="157"/>
      <c r="M349" s="157"/>
      <c r="N349" s="157"/>
      <c r="O349" s="157"/>
      <c r="P349" s="157"/>
      <c r="Q349" s="157"/>
      <c r="R349" s="157"/>
      <c r="S349" s="157"/>
      <c r="T349" s="157"/>
      <c r="U349" s="157"/>
      <c r="V349" t="s" s="154">
        <v>2271</v>
      </c>
      <c r="W349" s="157"/>
      <c r="X349" s="157"/>
      <c r="Y349" s="157"/>
      <c r="Z349" s="157"/>
      <c r="AA349" s="157"/>
      <c r="AB349" s="157"/>
      <c r="AC349" s="157"/>
      <c r="AD349" s="157"/>
      <c r="AE349" s="157"/>
      <c r="AF349" s="157"/>
      <c r="AG349" s="157"/>
      <c r="AH349" s="157"/>
    </row>
    <row r="350" s="141" customFormat="1" ht="15.2" customHeight="1">
      <c r="B350" t="s" s="153">
        <f>IF(INDEX(C350:AH350,1,'Tarifas Eléctricas'!$E$38)=0," ",INDEX(C350:AH350,1,'Tarifas Eléctricas'!$E$38))</f>
        <v>570</v>
      </c>
      <c r="C350" s="157"/>
      <c r="D350" s="157"/>
      <c r="E350" s="157"/>
      <c r="F350" s="157"/>
      <c r="G350" s="157"/>
      <c r="H350" s="157"/>
      <c r="I350" s="157"/>
      <c r="J350" s="157"/>
      <c r="K350" s="157"/>
      <c r="L350" s="157"/>
      <c r="M350" s="157"/>
      <c r="N350" s="157"/>
      <c r="O350" s="157"/>
      <c r="P350" s="157"/>
      <c r="Q350" s="157"/>
      <c r="R350" s="157"/>
      <c r="S350" s="157"/>
      <c r="T350" s="157"/>
      <c r="U350" s="157"/>
      <c r="V350" t="s" s="154">
        <v>2272</v>
      </c>
      <c r="W350" s="157"/>
      <c r="X350" s="157"/>
      <c r="Y350" s="157"/>
      <c r="Z350" s="157"/>
      <c r="AA350" s="157"/>
      <c r="AB350" s="157"/>
      <c r="AC350" s="157"/>
      <c r="AD350" s="157"/>
      <c r="AE350" s="157"/>
      <c r="AF350" s="157"/>
      <c r="AG350" s="157"/>
      <c r="AH350" s="157"/>
    </row>
    <row r="351" s="141" customFormat="1" ht="15.2" customHeight="1">
      <c r="B351" t="s" s="153">
        <f>IF(INDEX(C351:AH351,1,'Tarifas Eléctricas'!$E$38)=0," ",INDEX(C351:AH351,1,'Tarifas Eléctricas'!$E$38))</f>
        <v>570</v>
      </c>
      <c r="C351" s="157"/>
      <c r="D351" s="157"/>
      <c r="E351" s="157"/>
      <c r="F351" s="157"/>
      <c r="G351" s="157"/>
      <c r="H351" s="157"/>
      <c r="I351" s="157"/>
      <c r="J351" s="157"/>
      <c r="K351" s="157"/>
      <c r="L351" s="157"/>
      <c r="M351" s="157"/>
      <c r="N351" s="157"/>
      <c r="O351" s="157"/>
      <c r="P351" s="157"/>
      <c r="Q351" s="157"/>
      <c r="R351" s="157"/>
      <c r="S351" s="157"/>
      <c r="T351" s="157"/>
      <c r="U351" s="157"/>
      <c r="V351" t="s" s="154">
        <v>2273</v>
      </c>
      <c r="W351" s="157"/>
      <c r="X351" s="157"/>
      <c r="Y351" s="157"/>
      <c r="Z351" s="157"/>
      <c r="AA351" s="157"/>
      <c r="AB351" s="157"/>
      <c r="AC351" s="157"/>
      <c r="AD351" s="157"/>
      <c r="AE351" s="157"/>
      <c r="AF351" s="157"/>
      <c r="AG351" s="157"/>
      <c r="AH351" s="157"/>
    </row>
    <row r="352" s="141" customFormat="1" ht="15.2" customHeight="1">
      <c r="B352" t="s" s="153">
        <f>IF(INDEX(C352:AH352,1,'Tarifas Eléctricas'!$E$38)=0," ",INDEX(C352:AH352,1,'Tarifas Eléctricas'!$E$38))</f>
        <v>570</v>
      </c>
      <c r="C352" s="157"/>
      <c r="D352" s="157"/>
      <c r="E352" s="157"/>
      <c r="F352" s="157"/>
      <c r="G352" s="157"/>
      <c r="H352" s="157"/>
      <c r="I352" s="157"/>
      <c r="J352" s="157"/>
      <c r="K352" s="157"/>
      <c r="L352" s="157"/>
      <c r="M352" s="157"/>
      <c r="N352" s="157"/>
      <c r="O352" s="157"/>
      <c r="P352" s="157"/>
      <c r="Q352" s="157"/>
      <c r="R352" s="157"/>
      <c r="S352" s="157"/>
      <c r="T352" s="157"/>
      <c r="U352" s="157"/>
      <c r="V352" t="s" s="154">
        <v>2274</v>
      </c>
      <c r="W352" s="157"/>
      <c r="X352" s="157"/>
      <c r="Y352" s="157"/>
      <c r="Z352" s="157"/>
      <c r="AA352" s="157"/>
      <c r="AB352" s="157"/>
      <c r="AC352" s="157"/>
      <c r="AD352" s="157"/>
      <c r="AE352" s="157"/>
      <c r="AF352" s="157"/>
      <c r="AG352" s="157"/>
      <c r="AH352" s="157"/>
    </row>
    <row r="353" s="141" customFormat="1" ht="15.2" customHeight="1">
      <c r="B353" t="s" s="153">
        <f>IF(INDEX(C353:AH353,1,'Tarifas Eléctricas'!$E$38)=0," ",INDEX(C353:AH353,1,'Tarifas Eléctricas'!$E$38))</f>
        <v>570</v>
      </c>
      <c r="C353" s="157"/>
      <c r="D353" s="157"/>
      <c r="E353" s="157"/>
      <c r="F353" s="157"/>
      <c r="G353" s="157"/>
      <c r="H353" s="157"/>
      <c r="I353" s="157"/>
      <c r="J353" s="157"/>
      <c r="K353" s="157"/>
      <c r="L353" s="157"/>
      <c r="M353" s="157"/>
      <c r="N353" s="157"/>
      <c r="O353" s="157"/>
      <c r="P353" s="157"/>
      <c r="Q353" s="157"/>
      <c r="R353" s="157"/>
      <c r="S353" s="157"/>
      <c r="T353" s="157"/>
      <c r="U353" s="157"/>
      <c r="V353" t="s" s="154">
        <v>2275</v>
      </c>
      <c r="W353" s="157"/>
      <c r="X353" s="157"/>
      <c r="Y353" s="157"/>
      <c r="Z353" s="157"/>
      <c r="AA353" s="157"/>
      <c r="AB353" s="157"/>
      <c r="AC353" s="157"/>
      <c r="AD353" s="157"/>
      <c r="AE353" s="157"/>
      <c r="AF353" s="157"/>
      <c r="AG353" s="157"/>
      <c r="AH353" s="157"/>
    </row>
    <row r="354" s="141" customFormat="1" ht="15.2" customHeight="1">
      <c r="B354" t="s" s="153">
        <f>IF(INDEX(C354:AH354,1,'Tarifas Eléctricas'!$E$38)=0," ",INDEX(C354:AH354,1,'Tarifas Eléctricas'!$E$38))</f>
        <v>570</v>
      </c>
      <c r="C354" s="157"/>
      <c r="D354" s="157"/>
      <c r="E354" s="157"/>
      <c r="F354" s="157"/>
      <c r="G354" s="157"/>
      <c r="H354" s="157"/>
      <c r="I354" s="157"/>
      <c r="J354" s="157"/>
      <c r="K354" s="157"/>
      <c r="L354" s="157"/>
      <c r="M354" s="157"/>
      <c r="N354" s="157"/>
      <c r="O354" s="157"/>
      <c r="P354" s="157"/>
      <c r="Q354" s="157"/>
      <c r="R354" s="157"/>
      <c r="S354" s="157"/>
      <c r="T354" s="157"/>
      <c r="U354" s="157"/>
      <c r="V354" t="s" s="154">
        <v>2276</v>
      </c>
      <c r="W354" s="157"/>
      <c r="X354" s="157"/>
      <c r="Y354" s="157"/>
      <c r="Z354" s="157"/>
      <c r="AA354" s="157"/>
      <c r="AB354" s="157"/>
      <c r="AC354" s="157"/>
      <c r="AD354" s="157"/>
      <c r="AE354" s="157"/>
      <c r="AF354" s="157"/>
      <c r="AG354" s="157"/>
      <c r="AH354" s="157"/>
    </row>
    <row r="355" s="141" customFormat="1" ht="15.2" customHeight="1">
      <c r="B355" t="s" s="153">
        <f>IF(INDEX(C355:AH355,1,'Tarifas Eléctricas'!$E$38)=0," ",INDEX(C355:AH355,1,'Tarifas Eléctricas'!$E$38))</f>
        <v>570</v>
      </c>
      <c r="C355" s="157"/>
      <c r="D355" s="157"/>
      <c r="E355" s="157"/>
      <c r="F355" s="157"/>
      <c r="G355" s="157"/>
      <c r="H355" s="157"/>
      <c r="I355" s="157"/>
      <c r="J355" s="157"/>
      <c r="K355" s="157"/>
      <c r="L355" s="157"/>
      <c r="M355" s="157"/>
      <c r="N355" s="157"/>
      <c r="O355" s="157"/>
      <c r="P355" s="157"/>
      <c r="Q355" s="157"/>
      <c r="R355" s="157"/>
      <c r="S355" s="157"/>
      <c r="T355" s="157"/>
      <c r="U355" s="157"/>
      <c r="V355" t="s" s="154">
        <v>1326</v>
      </c>
      <c r="W355" s="157"/>
      <c r="X355" s="157"/>
      <c r="Y355" s="157"/>
      <c r="Z355" s="157"/>
      <c r="AA355" s="157"/>
      <c r="AB355" s="157"/>
      <c r="AC355" s="157"/>
      <c r="AD355" s="157"/>
      <c r="AE355" s="157"/>
      <c r="AF355" s="157"/>
      <c r="AG355" s="157"/>
      <c r="AH355" s="157"/>
    </row>
    <row r="356" s="141" customFormat="1" ht="15.2" customHeight="1">
      <c r="B356" t="s" s="153">
        <f>IF(INDEX(C356:AH356,1,'Tarifas Eléctricas'!$E$38)=0," ",INDEX(C356:AH356,1,'Tarifas Eléctricas'!$E$38))</f>
        <v>570</v>
      </c>
      <c r="C356" s="157"/>
      <c r="D356" s="157"/>
      <c r="E356" s="157"/>
      <c r="F356" s="157"/>
      <c r="G356" s="157"/>
      <c r="H356" s="157"/>
      <c r="I356" s="157"/>
      <c r="J356" s="157"/>
      <c r="K356" s="157"/>
      <c r="L356" s="157"/>
      <c r="M356" s="157"/>
      <c r="N356" s="157"/>
      <c r="O356" s="157"/>
      <c r="P356" s="157"/>
      <c r="Q356" s="157"/>
      <c r="R356" s="157"/>
      <c r="S356" s="157"/>
      <c r="T356" s="157"/>
      <c r="U356" s="157"/>
      <c r="V356" t="s" s="154">
        <v>2277</v>
      </c>
      <c r="W356" s="157"/>
      <c r="X356" s="157"/>
      <c r="Y356" s="157"/>
      <c r="Z356" s="157"/>
      <c r="AA356" s="157"/>
      <c r="AB356" s="157"/>
      <c r="AC356" s="157"/>
      <c r="AD356" s="157"/>
      <c r="AE356" s="157"/>
      <c r="AF356" s="157"/>
      <c r="AG356" s="157"/>
      <c r="AH356" s="157"/>
    </row>
    <row r="357" s="141" customFormat="1" ht="15.2" customHeight="1">
      <c r="B357" t="s" s="153">
        <f>IF(INDEX(C357:AH357,1,'Tarifas Eléctricas'!$E$38)=0," ",INDEX(C357:AH357,1,'Tarifas Eléctricas'!$E$38))</f>
        <v>570</v>
      </c>
      <c r="C357" s="157"/>
      <c r="D357" s="157"/>
      <c r="E357" s="157"/>
      <c r="F357" s="157"/>
      <c r="G357" s="157"/>
      <c r="H357" s="157"/>
      <c r="I357" s="157"/>
      <c r="J357" s="157"/>
      <c r="K357" s="157"/>
      <c r="L357" s="157"/>
      <c r="M357" s="157"/>
      <c r="N357" s="157"/>
      <c r="O357" s="157"/>
      <c r="P357" s="157"/>
      <c r="Q357" s="157"/>
      <c r="R357" s="157"/>
      <c r="S357" s="157"/>
      <c r="T357" s="157"/>
      <c r="U357" s="157"/>
      <c r="V357" t="s" s="154">
        <v>2278</v>
      </c>
      <c r="W357" s="157"/>
      <c r="X357" s="157"/>
      <c r="Y357" s="157"/>
      <c r="Z357" s="157"/>
      <c r="AA357" s="157"/>
      <c r="AB357" s="157"/>
      <c r="AC357" s="157"/>
      <c r="AD357" s="157"/>
      <c r="AE357" s="157"/>
      <c r="AF357" s="157"/>
      <c r="AG357" s="157"/>
      <c r="AH357" s="157"/>
    </row>
    <row r="358" s="141" customFormat="1" ht="15.2" customHeight="1">
      <c r="B358" t="s" s="153">
        <f>IF(INDEX(C358:AH358,1,'Tarifas Eléctricas'!$E$38)=0," ",INDEX(C358:AH358,1,'Tarifas Eléctricas'!$E$38))</f>
        <v>570</v>
      </c>
      <c r="C358" s="157"/>
      <c r="D358" s="157"/>
      <c r="E358" s="157"/>
      <c r="F358" s="157"/>
      <c r="G358" s="157"/>
      <c r="H358" s="157"/>
      <c r="I358" s="157"/>
      <c r="J358" s="157"/>
      <c r="K358" s="157"/>
      <c r="L358" s="157"/>
      <c r="M358" s="157"/>
      <c r="N358" s="157"/>
      <c r="O358" s="157"/>
      <c r="P358" s="157"/>
      <c r="Q358" s="157"/>
      <c r="R358" s="157"/>
      <c r="S358" s="157"/>
      <c r="T358" s="157"/>
      <c r="U358" s="157"/>
      <c r="V358" t="s" s="154">
        <v>2279</v>
      </c>
      <c r="W358" s="157"/>
      <c r="X358" s="157"/>
      <c r="Y358" s="157"/>
      <c r="Z358" s="157"/>
      <c r="AA358" s="157"/>
      <c r="AB358" s="157"/>
      <c r="AC358" s="157"/>
      <c r="AD358" s="157"/>
      <c r="AE358" s="157"/>
      <c r="AF358" s="157"/>
      <c r="AG358" s="157"/>
      <c r="AH358" s="157"/>
    </row>
    <row r="359" s="141" customFormat="1" ht="15.2" customHeight="1">
      <c r="B359" t="s" s="153">
        <f>IF(INDEX(C359:AH359,1,'Tarifas Eléctricas'!$E$38)=0," ",INDEX(C359:AH359,1,'Tarifas Eléctricas'!$E$38))</f>
        <v>570</v>
      </c>
      <c r="C359" s="157"/>
      <c r="D359" s="157"/>
      <c r="E359" s="157"/>
      <c r="F359" s="157"/>
      <c r="G359" s="157"/>
      <c r="H359" s="157"/>
      <c r="I359" s="157"/>
      <c r="J359" s="157"/>
      <c r="K359" s="157"/>
      <c r="L359" s="157"/>
      <c r="M359" s="157"/>
      <c r="N359" s="157"/>
      <c r="O359" s="157"/>
      <c r="P359" s="157"/>
      <c r="Q359" s="157"/>
      <c r="R359" s="157"/>
      <c r="S359" s="157"/>
      <c r="T359" s="157"/>
      <c r="U359" s="157"/>
      <c r="V359" t="s" s="154">
        <v>2280</v>
      </c>
      <c r="W359" s="157"/>
      <c r="X359" s="157"/>
      <c r="Y359" s="157"/>
      <c r="Z359" s="157"/>
      <c r="AA359" s="157"/>
      <c r="AB359" s="157"/>
      <c r="AC359" s="157"/>
      <c r="AD359" s="157"/>
      <c r="AE359" s="157"/>
      <c r="AF359" s="157"/>
      <c r="AG359" s="157"/>
      <c r="AH359" s="157"/>
    </row>
    <row r="360" s="141" customFormat="1" ht="15.2" customHeight="1">
      <c r="B360" t="s" s="153">
        <f>IF(INDEX(C360:AH360,1,'Tarifas Eléctricas'!$E$38)=0," ",INDEX(C360:AH360,1,'Tarifas Eléctricas'!$E$38))</f>
        <v>570</v>
      </c>
      <c r="C360" s="157"/>
      <c r="D360" s="157"/>
      <c r="E360" s="157"/>
      <c r="F360" s="157"/>
      <c r="G360" s="157"/>
      <c r="H360" s="157"/>
      <c r="I360" s="157"/>
      <c r="J360" s="157"/>
      <c r="K360" s="157"/>
      <c r="L360" s="157"/>
      <c r="M360" s="157"/>
      <c r="N360" s="157"/>
      <c r="O360" s="157"/>
      <c r="P360" s="157"/>
      <c r="Q360" s="157"/>
      <c r="R360" s="157"/>
      <c r="S360" s="157"/>
      <c r="T360" s="157"/>
      <c r="U360" s="157"/>
      <c r="V360" t="s" s="154">
        <v>2281</v>
      </c>
      <c r="W360" s="157"/>
      <c r="X360" s="157"/>
      <c r="Y360" s="157"/>
      <c r="Z360" s="157"/>
      <c r="AA360" s="157"/>
      <c r="AB360" s="157"/>
      <c r="AC360" s="157"/>
      <c r="AD360" s="157"/>
      <c r="AE360" s="157"/>
      <c r="AF360" s="157"/>
      <c r="AG360" s="157"/>
      <c r="AH360" s="157"/>
    </row>
    <row r="361" s="141" customFormat="1" ht="15.2" customHeight="1">
      <c r="B361" t="s" s="153">
        <f>IF(INDEX(C361:AH361,1,'Tarifas Eléctricas'!$E$38)=0," ",INDEX(C361:AH361,1,'Tarifas Eléctricas'!$E$38))</f>
        <v>570</v>
      </c>
      <c r="C361" s="157"/>
      <c r="D361" s="157"/>
      <c r="E361" s="157"/>
      <c r="F361" s="157"/>
      <c r="G361" s="157"/>
      <c r="H361" s="157"/>
      <c r="I361" s="157"/>
      <c r="J361" s="157"/>
      <c r="K361" s="157"/>
      <c r="L361" s="157"/>
      <c r="M361" s="157"/>
      <c r="N361" s="157"/>
      <c r="O361" s="157"/>
      <c r="P361" s="157"/>
      <c r="Q361" s="157"/>
      <c r="R361" s="157"/>
      <c r="S361" s="157"/>
      <c r="T361" s="157"/>
      <c r="U361" s="157"/>
      <c r="V361" t="s" s="154">
        <v>2282</v>
      </c>
      <c r="W361" s="157"/>
      <c r="X361" s="157"/>
      <c r="Y361" s="157"/>
      <c r="Z361" s="157"/>
      <c r="AA361" s="157"/>
      <c r="AB361" s="157"/>
      <c r="AC361" s="157"/>
      <c r="AD361" s="157"/>
      <c r="AE361" s="157"/>
      <c r="AF361" s="157"/>
      <c r="AG361" s="157"/>
      <c r="AH361" s="157"/>
    </row>
    <row r="362" s="141" customFormat="1" ht="15.2" customHeight="1">
      <c r="B362" t="s" s="153">
        <f>IF(INDEX(C362:AH362,1,'Tarifas Eléctricas'!$E$38)=0," ",INDEX(C362:AH362,1,'Tarifas Eléctricas'!$E$38))</f>
        <v>570</v>
      </c>
      <c r="C362" s="157"/>
      <c r="D362" s="157"/>
      <c r="E362" s="157"/>
      <c r="F362" s="157"/>
      <c r="G362" s="157"/>
      <c r="H362" s="157"/>
      <c r="I362" s="157"/>
      <c r="J362" s="157"/>
      <c r="K362" s="157"/>
      <c r="L362" s="157"/>
      <c r="M362" s="157"/>
      <c r="N362" s="157"/>
      <c r="O362" s="157"/>
      <c r="P362" s="157"/>
      <c r="Q362" s="157"/>
      <c r="R362" s="157"/>
      <c r="S362" s="157"/>
      <c r="T362" s="157"/>
      <c r="U362" s="157"/>
      <c r="V362" t="s" s="154">
        <v>2283</v>
      </c>
      <c r="W362" s="157"/>
      <c r="X362" s="157"/>
      <c r="Y362" s="157"/>
      <c r="Z362" s="157"/>
      <c r="AA362" s="157"/>
      <c r="AB362" s="157"/>
      <c r="AC362" s="157"/>
      <c r="AD362" s="157"/>
      <c r="AE362" s="157"/>
      <c r="AF362" s="157"/>
      <c r="AG362" s="157"/>
      <c r="AH362" s="157"/>
    </row>
    <row r="363" s="141" customFormat="1" ht="15.2" customHeight="1">
      <c r="B363" t="s" s="153">
        <f>IF(INDEX(C363:AH363,1,'Tarifas Eléctricas'!$E$38)=0," ",INDEX(C363:AH363,1,'Tarifas Eléctricas'!$E$38))</f>
        <v>570</v>
      </c>
      <c r="C363" s="157"/>
      <c r="D363" s="157"/>
      <c r="E363" s="157"/>
      <c r="F363" s="157"/>
      <c r="G363" s="157"/>
      <c r="H363" s="157"/>
      <c r="I363" s="157"/>
      <c r="J363" s="157"/>
      <c r="K363" s="157"/>
      <c r="L363" s="157"/>
      <c r="M363" s="157"/>
      <c r="N363" s="157"/>
      <c r="O363" s="157"/>
      <c r="P363" s="157"/>
      <c r="Q363" s="157"/>
      <c r="R363" s="157"/>
      <c r="S363" s="157"/>
      <c r="T363" s="157"/>
      <c r="U363" s="157"/>
      <c r="V363" t="s" s="154">
        <v>2284</v>
      </c>
      <c r="W363" s="157"/>
      <c r="X363" s="157"/>
      <c r="Y363" s="157"/>
      <c r="Z363" s="157"/>
      <c r="AA363" s="157"/>
      <c r="AB363" s="157"/>
      <c r="AC363" s="157"/>
      <c r="AD363" s="157"/>
      <c r="AE363" s="157"/>
      <c r="AF363" s="157"/>
      <c r="AG363" s="157"/>
      <c r="AH363" s="157"/>
    </row>
    <row r="364" s="141" customFormat="1" ht="15.2" customHeight="1">
      <c r="B364" t="s" s="153">
        <f>IF(INDEX(C364:AH364,1,'Tarifas Eléctricas'!$E$38)=0," ",INDEX(C364:AH364,1,'Tarifas Eléctricas'!$E$38))</f>
        <v>570</v>
      </c>
      <c r="C364" s="157"/>
      <c r="D364" s="157"/>
      <c r="E364" s="157"/>
      <c r="F364" s="157"/>
      <c r="G364" s="157"/>
      <c r="H364" s="157"/>
      <c r="I364" s="157"/>
      <c r="J364" s="157"/>
      <c r="K364" s="157"/>
      <c r="L364" s="157"/>
      <c r="M364" s="157"/>
      <c r="N364" s="157"/>
      <c r="O364" s="157"/>
      <c r="P364" s="157"/>
      <c r="Q364" s="157"/>
      <c r="R364" s="157"/>
      <c r="S364" s="157"/>
      <c r="T364" s="157"/>
      <c r="U364" s="157"/>
      <c r="V364" t="s" s="154">
        <v>2285</v>
      </c>
      <c r="W364" s="157"/>
      <c r="X364" s="157"/>
      <c r="Y364" s="157"/>
      <c r="Z364" s="157"/>
      <c r="AA364" s="157"/>
      <c r="AB364" s="157"/>
      <c r="AC364" s="157"/>
      <c r="AD364" s="157"/>
      <c r="AE364" s="157"/>
      <c r="AF364" s="157"/>
      <c r="AG364" s="157"/>
      <c r="AH364" s="157"/>
    </row>
    <row r="365" s="141" customFormat="1" ht="15.2" customHeight="1">
      <c r="B365" t="s" s="153">
        <f>IF(INDEX(C365:AH365,1,'Tarifas Eléctricas'!$E$38)=0," ",INDEX(C365:AH365,1,'Tarifas Eléctricas'!$E$38))</f>
        <v>570</v>
      </c>
      <c r="C365" s="157"/>
      <c r="D365" s="157"/>
      <c r="E365" s="157"/>
      <c r="F365" s="157"/>
      <c r="G365" s="157"/>
      <c r="H365" s="157"/>
      <c r="I365" s="157"/>
      <c r="J365" s="157"/>
      <c r="K365" s="157"/>
      <c r="L365" s="157"/>
      <c r="M365" s="157"/>
      <c r="N365" s="157"/>
      <c r="O365" s="157"/>
      <c r="P365" s="157"/>
      <c r="Q365" s="157"/>
      <c r="R365" s="157"/>
      <c r="S365" s="157"/>
      <c r="T365" s="157"/>
      <c r="U365" s="157"/>
      <c r="V365" t="s" s="154">
        <v>2286</v>
      </c>
      <c r="W365" s="157"/>
      <c r="X365" s="157"/>
      <c r="Y365" s="157"/>
      <c r="Z365" s="157"/>
      <c r="AA365" s="157"/>
      <c r="AB365" s="157"/>
      <c r="AC365" s="157"/>
      <c r="AD365" s="157"/>
      <c r="AE365" s="157"/>
      <c r="AF365" s="157"/>
      <c r="AG365" s="157"/>
      <c r="AH365" s="157"/>
    </row>
    <row r="366" s="141" customFormat="1" ht="15.2" customHeight="1">
      <c r="B366" t="s" s="153">
        <f>IF(INDEX(C366:AH366,1,'Tarifas Eléctricas'!$E$38)=0," ",INDEX(C366:AH366,1,'Tarifas Eléctricas'!$E$38))</f>
        <v>570</v>
      </c>
      <c r="C366" s="157"/>
      <c r="D366" s="157"/>
      <c r="E366" s="157"/>
      <c r="F366" s="157"/>
      <c r="G366" s="157"/>
      <c r="H366" s="157"/>
      <c r="I366" s="157"/>
      <c r="J366" s="157"/>
      <c r="K366" s="157"/>
      <c r="L366" s="157"/>
      <c r="M366" s="157"/>
      <c r="N366" s="157"/>
      <c r="O366" s="157"/>
      <c r="P366" s="157"/>
      <c r="Q366" s="157"/>
      <c r="R366" s="157"/>
      <c r="S366" s="157"/>
      <c r="T366" s="157"/>
      <c r="U366" s="157"/>
      <c r="V366" t="s" s="154">
        <v>2287</v>
      </c>
      <c r="W366" s="157"/>
      <c r="X366" s="157"/>
      <c r="Y366" s="157"/>
      <c r="Z366" s="157"/>
      <c r="AA366" s="157"/>
      <c r="AB366" s="157"/>
      <c r="AC366" s="157"/>
      <c r="AD366" s="157"/>
      <c r="AE366" s="157"/>
      <c r="AF366" s="157"/>
      <c r="AG366" s="157"/>
      <c r="AH366" s="157"/>
    </row>
    <row r="367" s="141" customFormat="1" ht="15.2" customHeight="1">
      <c r="B367" t="s" s="153">
        <f>IF(INDEX(C367:AH367,1,'Tarifas Eléctricas'!$E$38)=0," ",INDEX(C367:AH367,1,'Tarifas Eléctricas'!$E$38))</f>
        <v>570</v>
      </c>
      <c r="C367" s="157"/>
      <c r="D367" s="157"/>
      <c r="E367" s="157"/>
      <c r="F367" s="157"/>
      <c r="G367" s="157"/>
      <c r="H367" s="157"/>
      <c r="I367" s="157"/>
      <c r="J367" s="157"/>
      <c r="K367" s="157"/>
      <c r="L367" s="157"/>
      <c r="M367" s="157"/>
      <c r="N367" s="157"/>
      <c r="O367" s="157"/>
      <c r="P367" s="157"/>
      <c r="Q367" s="157"/>
      <c r="R367" s="157"/>
      <c r="S367" s="157"/>
      <c r="T367" s="157"/>
      <c r="U367" s="157"/>
      <c r="V367" t="s" s="154">
        <v>2288</v>
      </c>
      <c r="W367" s="157"/>
      <c r="X367" s="157"/>
      <c r="Y367" s="157"/>
      <c r="Z367" s="157"/>
      <c r="AA367" s="157"/>
      <c r="AB367" s="157"/>
      <c r="AC367" s="157"/>
      <c r="AD367" s="157"/>
      <c r="AE367" s="157"/>
      <c r="AF367" s="157"/>
      <c r="AG367" s="157"/>
      <c r="AH367" s="157"/>
    </row>
    <row r="368" s="141" customFormat="1" ht="15.2" customHeight="1">
      <c r="B368" t="s" s="153">
        <f>IF(INDEX(C368:AH368,1,'Tarifas Eléctricas'!$E$38)=0," ",INDEX(C368:AH368,1,'Tarifas Eléctricas'!$E$38))</f>
        <v>570</v>
      </c>
      <c r="C368" s="157"/>
      <c r="D368" s="157"/>
      <c r="E368" s="157"/>
      <c r="F368" s="157"/>
      <c r="G368" s="157"/>
      <c r="H368" s="157"/>
      <c r="I368" s="157"/>
      <c r="J368" s="157"/>
      <c r="K368" s="157"/>
      <c r="L368" s="157"/>
      <c r="M368" s="157"/>
      <c r="N368" s="157"/>
      <c r="O368" s="157"/>
      <c r="P368" s="157"/>
      <c r="Q368" s="157"/>
      <c r="R368" s="157"/>
      <c r="S368" s="157"/>
      <c r="T368" s="157"/>
      <c r="U368" s="157"/>
      <c r="V368" t="s" s="154">
        <v>2289</v>
      </c>
      <c r="W368" s="157"/>
      <c r="X368" s="157"/>
      <c r="Y368" s="157"/>
      <c r="Z368" s="157"/>
      <c r="AA368" s="157"/>
      <c r="AB368" s="157"/>
      <c r="AC368" s="157"/>
      <c r="AD368" s="157"/>
      <c r="AE368" s="157"/>
      <c r="AF368" s="157"/>
      <c r="AG368" s="157"/>
      <c r="AH368" s="157"/>
    </row>
    <row r="369" s="141" customFormat="1" ht="15.2" customHeight="1">
      <c r="B369" t="s" s="153">
        <f>IF(INDEX(C369:AH369,1,'Tarifas Eléctricas'!$E$38)=0," ",INDEX(C369:AH369,1,'Tarifas Eléctricas'!$E$38))</f>
        <v>570</v>
      </c>
      <c r="C369" s="157"/>
      <c r="D369" s="157"/>
      <c r="E369" s="157"/>
      <c r="F369" s="157"/>
      <c r="G369" s="157"/>
      <c r="H369" s="157"/>
      <c r="I369" s="157"/>
      <c r="J369" s="157"/>
      <c r="K369" s="157"/>
      <c r="L369" s="157"/>
      <c r="M369" s="157"/>
      <c r="N369" s="157"/>
      <c r="O369" s="157"/>
      <c r="P369" s="157"/>
      <c r="Q369" s="157"/>
      <c r="R369" s="157"/>
      <c r="S369" s="157"/>
      <c r="T369" s="157"/>
      <c r="U369" s="157"/>
      <c r="V369" t="s" s="154">
        <v>2290</v>
      </c>
      <c r="W369" s="157"/>
      <c r="X369" s="157"/>
      <c r="Y369" s="157"/>
      <c r="Z369" s="157"/>
      <c r="AA369" s="157"/>
      <c r="AB369" s="157"/>
      <c r="AC369" s="157"/>
      <c r="AD369" s="157"/>
      <c r="AE369" s="157"/>
      <c r="AF369" s="157"/>
      <c r="AG369" s="157"/>
      <c r="AH369" s="157"/>
    </row>
    <row r="370" s="141" customFormat="1" ht="15.2" customHeight="1">
      <c r="B370" t="s" s="153">
        <f>IF(INDEX(C370:AH370,1,'Tarifas Eléctricas'!$E$38)=0," ",INDEX(C370:AH370,1,'Tarifas Eléctricas'!$E$38))</f>
        <v>570</v>
      </c>
      <c r="C370" s="157"/>
      <c r="D370" s="157"/>
      <c r="E370" s="157"/>
      <c r="F370" s="157"/>
      <c r="G370" s="157"/>
      <c r="H370" s="157"/>
      <c r="I370" s="157"/>
      <c r="J370" s="157"/>
      <c r="K370" s="157"/>
      <c r="L370" s="157"/>
      <c r="M370" s="157"/>
      <c r="N370" s="157"/>
      <c r="O370" s="157"/>
      <c r="P370" s="157"/>
      <c r="Q370" s="157"/>
      <c r="R370" s="157"/>
      <c r="S370" s="157"/>
      <c r="T370" s="157"/>
      <c r="U370" s="157"/>
      <c r="V370" t="s" s="154">
        <v>2291</v>
      </c>
      <c r="W370" s="157"/>
      <c r="X370" s="157"/>
      <c r="Y370" s="157"/>
      <c r="Z370" s="157"/>
      <c r="AA370" s="157"/>
      <c r="AB370" s="157"/>
      <c r="AC370" s="157"/>
      <c r="AD370" s="157"/>
      <c r="AE370" s="157"/>
      <c r="AF370" s="157"/>
      <c r="AG370" s="157"/>
      <c r="AH370" s="157"/>
    </row>
    <row r="371" s="141" customFormat="1" ht="15.2" customHeight="1">
      <c r="B371" t="s" s="153">
        <f>IF(INDEX(C371:AH371,1,'Tarifas Eléctricas'!$E$38)=0," ",INDEX(C371:AH371,1,'Tarifas Eléctricas'!$E$38))</f>
        <v>570</v>
      </c>
      <c r="C371" s="157"/>
      <c r="D371" s="157"/>
      <c r="E371" s="157"/>
      <c r="F371" s="157"/>
      <c r="G371" s="157"/>
      <c r="H371" s="157"/>
      <c r="I371" s="157"/>
      <c r="J371" s="157"/>
      <c r="K371" s="157"/>
      <c r="L371" s="157"/>
      <c r="M371" s="157"/>
      <c r="N371" s="157"/>
      <c r="O371" s="157"/>
      <c r="P371" s="157"/>
      <c r="Q371" s="157"/>
      <c r="R371" s="157"/>
      <c r="S371" s="157"/>
      <c r="T371" s="157"/>
      <c r="U371" s="157"/>
      <c r="V371" t="s" s="154">
        <v>2292</v>
      </c>
      <c r="W371" s="157"/>
      <c r="X371" s="157"/>
      <c r="Y371" s="157"/>
      <c r="Z371" s="157"/>
      <c r="AA371" s="157"/>
      <c r="AB371" s="157"/>
      <c r="AC371" s="157"/>
      <c r="AD371" s="157"/>
      <c r="AE371" s="157"/>
      <c r="AF371" s="157"/>
      <c r="AG371" s="157"/>
      <c r="AH371" s="157"/>
    </row>
    <row r="372" s="141" customFormat="1" ht="15.2" customHeight="1">
      <c r="B372" t="s" s="153">
        <f>IF(INDEX(C372:AH372,1,'Tarifas Eléctricas'!$E$38)=0," ",INDEX(C372:AH372,1,'Tarifas Eléctricas'!$E$38))</f>
        <v>570</v>
      </c>
      <c r="C372" s="157"/>
      <c r="D372" s="157"/>
      <c r="E372" s="157"/>
      <c r="F372" s="157"/>
      <c r="G372" s="157"/>
      <c r="H372" s="157"/>
      <c r="I372" s="157"/>
      <c r="J372" s="157"/>
      <c r="K372" s="157"/>
      <c r="L372" s="157"/>
      <c r="M372" s="157"/>
      <c r="N372" s="157"/>
      <c r="O372" s="157"/>
      <c r="P372" s="157"/>
      <c r="Q372" s="157"/>
      <c r="R372" s="157"/>
      <c r="S372" s="157"/>
      <c r="T372" s="157"/>
      <c r="U372" s="157"/>
      <c r="V372" t="s" s="154">
        <v>2293</v>
      </c>
      <c r="W372" s="157"/>
      <c r="X372" s="157"/>
      <c r="Y372" s="157"/>
      <c r="Z372" s="157"/>
      <c r="AA372" s="157"/>
      <c r="AB372" s="157"/>
      <c r="AC372" s="157"/>
      <c r="AD372" s="157"/>
      <c r="AE372" s="157"/>
      <c r="AF372" s="157"/>
      <c r="AG372" s="157"/>
      <c r="AH372" s="157"/>
    </row>
    <row r="373" s="141" customFormat="1" ht="15.2" customHeight="1">
      <c r="B373" t="s" s="153">
        <f>IF(INDEX(C373:AH373,1,'Tarifas Eléctricas'!$E$38)=0," ",INDEX(C373:AH373,1,'Tarifas Eléctricas'!$E$38))</f>
        <v>570</v>
      </c>
      <c r="C373" s="157"/>
      <c r="D373" s="157"/>
      <c r="E373" s="157"/>
      <c r="F373" s="157"/>
      <c r="G373" s="157"/>
      <c r="H373" s="157"/>
      <c r="I373" s="157"/>
      <c r="J373" s="157"/>
      <c r="K373" s="157"/>
      <c r="L373" s="157"/>
      <c r="M373" s="157"/>
      <c r="N373" s="157"/>
      <c r="O373" s="157"/>
      <c r="P373" s="157"/>
      <c r="Q373" s="157"/>
      <c r="R373" s="157"/>
      <c r="S373" s="157"/>
      <c r="T373" s="157"/>
      <c r="U373" s="157"/>
      <c r="V373" t="s" s="154">
        <v>2294</v>
      </c>
      <c r="W373" s="157"/>
      <c r="X373" s="157"/>
      <c r="Y373" s="157"/>
      <c r="Z373" s="157"/>
      <c r="AA373" s="157"/>
      <c r="AB373" s="157"/>
      <c r="AC373" s="157"/>
      <c r="AD373" s="157"/>
      <c r="AE373" s="157"/>
      <c r="AF373" s="157"/>
      <c r="AG373" s="157"/>
      <c r="AH373" s="157"/>
    </row>
    <row r="374" s="141" customFormat="1" ht="15.2" customHeight="1">
      <c r="B374" t="s" s="153">
        <f>IF(INDEX(C374:AH374,1,'Tarifas Eléctricas'!$E$38)=0," ",INDEX(C374:AH374,1,'Tarifas Eléctricas'!$E$38))</f>
        <v>570</v>
      </c>
      <c r="C374" s="157"/>
      <c r="D374" s="157"/>
      <c r="E374" s="157"/>
      <c r="F374" s="157"/>
      <c r="G374" s="157"/>
      <c r="H374" s="157"/>
      <c r="I374" s="157"/>
      <c r="J374" s="157"/>
      <c r="K374" s="157"/>
      <c r="L374" s="157"/>
      <c r="M374" s="157"/>
      <c r="N374" s="157"/>
      <c r="O374" s="157"/>
      <c r="P374" s="157"/>
      <c r="Q374" s="157"/>
      <c r="R374" s="157"/>
      <c r="S374" s="157"/>
      <c r="T374" s="157"/>
      <c r="U374" s="157"/>
      <c r="V374" t="s" s="154">
        <v>2295</v>
      </c>
      <c r="W374" s="157"/>
      <c r="X374" s="157"/>
      <c r="Y374" s="157"/>
      <c r="Z374" s="157"/>
      <c r="AA374" s="157"/>
      <c r="AB374" s="157"/>
      <c r="AC374" s="157"/>
      <c r="AD374" s="157"/>
      <c r="AE374" s="157"/>
      <c r="AF374" s="157"/>
      <c r="AG374" s="157"/>
      <c r="AH374" s="157"/>
    </row>
    <row r="375" s="141" customFormat="1" ht="15.2" customHeight="1">
      <c r="B375" t="s" s="153">
        <f>IF(INDEX(C375:AH375,1,'Tarifas Eléctricas'!$E$38)=0," ",INDEX(C375:AH375,1,'Tarifas Eléctricas'!$E$38))</f>
        <v>570</v>
      </c>
      <c r="C375" s="157"/>
      <c r="D375" s="157"/>
      <c r="E375" s="157"/>
      <c r="F375" s="157"/>
      <c r="G375" s="157"/>
      <c r="H375" s="157"/>
      <c r="I375" s="157"/>
      <c r="J375" s="157"/>
      <c r="K375" s="157"/>
      <c r="L375" s="157"/>
      <c r="M375" s="157"/>
      <c r="N375" s="157"/>
      <c r="O375" s="157"/>
      <c r="P375" s="157"/>
      <c r="Q375" s="157"/>
      <c r="R375" s="157"/>
      <c r="S375" s="157"/>
      <c r="T375" s="157"/>
      <c r="U375" s="157"/>
      <c r="V375" t="s" s="154">
        <v>2296</v>
      </c>
      <c r="W375" s="157"/>
      <c r="X375" s="157"/>
      <c r="Y375" s="157"/>
      <c r="Z375" s="157"/>
      <c r="AA375" s="157"/>
      <c r="AB375" s="157"/>
      <c r="AC375" s="157"/>
      <c r="AD375" s="157"/>
      <c r="AE375" s="157"/>
      <c r="AF375" s="157"/>
      <c r="AG375" s="157"/>
      <c r="AH375" s="157"/>
    </row>
    <row r="376" s="141" customFormat="1" ht="15.2" customHeight="1">
      <c r="B376" t="s" s="153">
        <f>IF(INDEX(C376:AH376,1,'Tarifas Eléctricas'!$E$38)=0," ",INDEX(C376:AH376,1,'Tarifas Eléctricas'!$E$38))</f>
        <v>570</v>
      </c>
      <c r="C376" s="157"/>
      <c r="D376" s="157"/>
      <c r="E376" s="157"/>
      <c r="F376" s="157"/>
      <c r="G376" s="157"/>
      <c r="H376" s="157"/>
      <c r="I376" s="157"/>
      <c r="J376" s="157"/>
      <c r="K376" s="157"/>
      <c r="L376" s="157"/>
      <c r="M376" s="157"/>
      <c r="N376" s="157"/>
      <c r="O376" s="157"/>
      <c r="P376" s="157"/>
      <c r="Q376" s="157"/>
      <c r="R376" s="157"/>
      <c r="S376" s="157"/>
      <c r="T376" s="157"/>
      <c r="U376" s="157"/>
      <c r="V376" t="s" s="154">
        <v>2297</v>
      </c>
      <c r="W376" s="157"/>
      <c r="X376" s="157"/>
      <c r="Y376" s="157"/>
      <c r="Z376" s="157"/>
      <c r="AA376" s="157"/>
      <c r="AB376" s="157"/>
      <c r="AC376" s="157"/>
      <c r="AD376" s="157"/>
      <c r="AE376" s="157"/>
      <c r="AF376" s="157"/>
      <c r="AG376" s="157"/>
      <c r="AH376" s="157"/>
    </row>
    <row r="377" s="141" customFormat="1" ht="15.2" customHeight="1">
      <c r="B377" t="s" s="153">
        <f>IF(INDEX(C377:AH377,1,'Tarifas Eléctricas'!$E$38)=0," ",INDEX(C377:AH377,1,'Tarifas Eléctricas'!$E$38))</f>
        <v>570</v>
      </c>
      <c r="C377" s="157"/>
      <c r="D377" s="157"/>
      <c r="E377" s="157"/>
      <c r="F377" s="157"/>
      <c r="G377" s="157"/>
      <c r="H377" s="157"/>
      <c r="I377" s="157"/>
      <c r="J377" s="157"/>
      <c r="K377" s="157"/>
      <c r="L377" s="157"/>
      <c r="M377" s="157"/>
      <c r="N377" s="157"/>
      <c r="O377" s="157"/>
      <c r="P377" s="157"/>
      <c r="Q377" s="157"/>
      <c r="R377" s="157"/>
      <c r="S377" s="157"/>
      <c r="T377" s="157"/>
      <c r="U377" s="157"/>
      <c r="V377" t="s" s="154">
        <v>2298</v>
      </c>
      <c r="W377" s="157"/>
      <c r="X377" s="157"/>
      <c r="Y377" s="157"/>
      <c r="Z377" s="157"/>
      <c r="AA377" s="157"/>
      <c r="AB377" s="157"/>
      <c r="AC377" s="157"/>
      <c r="AD377" s="157"/>
      <c r="AE377" s="157"/>
      <c r="AF377" s="157"/>
      <c r="AG377" s="157"/>
      <c r="AH377" s="157"/>
    </row>
    <row r="378" s="141" customFormat="1" ht="15.2" customHeight="1">
      <c r="B378" t="s" s="153">
        <f>IF(INDEX(C378:AH378,1,'Tarifas Eléctricas'!$E$38)=0," ",INDEX(C378:AH378,1,'Tarifas Eléctricas'!$E$38))</f>
        <v>570</v>
      </c>
      <c r="C378" s="157"/>
      <c r="D378" s="157"/>
      <c r="E378" s="157"/>
      <c r="F378" s="157"/>
      <c r="G378" s="157"/>
      <c r="H378" s="157"/>
      <c r="I378" s="157"/>
      <c r="J378" s="157"/>
      <c r="K378" s="157"/>
      <c r="L378" s="157"/>
      <c r="M378" s="157"/>
      <c r="N378" s="157"/>
      <c r="O378" s="157"/>
      <c r="P378" s="157"/>
      <c r="Q378" s="157"/>
      <c r="R378" s="157"/>
      <c r="S378" s="157"/>
      <c r="T378" s="157"/>
      <c r="U378" s="157"/>
      <c r="V378" t="s" s="154">
        <v>2299</v>
      </c>
      <c r="W378" s="157"/>
      <c r="X378" s="157"/>
      <c r="Y378" s="157"/>
      <c r="Z378" s="157"/>
      <c r="AA378" s="157"/>
      <c r="AB378" s="157"/>
      <c r="AC378" s="157"/>
      <c r="AD378" s="157"/>
      <c r="AE378" s="157"/>
      <c r="AF378" s="157"/>
      <c r="AG378" s="157"/>
      <c r="AH378" s="157"/>
    </row>
    <row r="379" s="141" customFormat="1" ht="15.2" customHeight="1">
      <c r="B379" t="s" s="153">
        <f>IF(INDEX(C379:AH379,1,'Tarifas Eléctricas'!$E$38)=0," ",INDEX(C379:AH379,1,'Tarifas Eléctricas'!$E$38))</f>
        <v>570</v>
      </c>
      <c r="C379" s="157"/>
      <c r="D379" s="157"/>
      <c r="E379" s="157"/>
      <c r="F379" s="157"/>
      <c r="G379" s="157"/>
      <c r="H379" s="157"/>
      <c r="I379" s="157"/>
      <c r="J379" s="157"/>
      <c r="K379" s="157"/>
      <c r="L379" s="157"/>
      <c r="M379" s="157"/>
      <c r="N379" s="157"/>
      <c r="O379" s="157"/>
      <c r="P379" s="157"/>
      <c r="Q379" s="157"/>
      <c r="R379" s="157"/>
      <c r="S379" s="157"/>
      <c r="T379" s="157"/>
      <c r="U379" s="157"/>
      <c r="V379" t="s" s="154">
        <v>2300</v>
      </c>
      <c r="W379" s="157"/>
      <c r="X379" s="157"/>
      <c r="Y379" s="157"/>
      <c r="Z379" s="157"/>
      <c r="AA379" s="157"/>
      <c r="AB379" s="157"/>
      <c r="AC379" s="157"/>
      <c r="AD379" s="157"/>
      <c r="AE379" s="157"/>
      <c r="AF379" s="157"/>
      <c r="AG379" s="157"/>
      <c r="AH379" s="157"/>
    </row>
    <row r="380" s="141" customFormat="1" ht="15.2" customHeight="1">
      <c r="B380" t="s" s="153">
        <f>IF(INDEX(C380:AH380,1,'Tarifas Eléctricas'!$E$38)=0," ",INDEX(C380:AH380,1,'Tarifas Eléctricas'!$E$38))</f>
        <v>570</v>
      </c>
      <c r="C380" s="157"/>
      <c r="D380" s="157"/>
      <c r="E380" s="157"/>
      <c r="F380" s="157"/>
      <c r="G380" s="157"/>
      <c r="H380" s="157"/>
      <c r="I380" s="157"/>
      <c r="J380" s="157"/>
      <c r="K380" s="157"/>
      <c r="L380" s="157"/>
      <c r="M380" s="157"/>
      <c r="N380" s="157"/>
      <c r="O380" s="157"/>
      <c r="P380" s="157"/>
      <c r="Q380" s="157"/>
      <c r="R380" s="157"/>
      <c r="S380" s="157"/>
      <c r="T380" s="157"/>
      <c r="U380" s="157"/>
      <c r="V380" t="s" s="154">
        <v>2301</v>
      </c>
      <c r="W380" s="157"/>
      <c r="X380" s="157"/>
      <c r="Y380" s="157"/>
      <c r="Z380" s="157"/>
      <c r="AA380" s="157"/>
      <c r="AB380" s="157"/>
      <c r="AC380" s="157"/>
      <c r="AD380" s="157"/>
      <c r="AE380" s="157"/>
      <c r="AF380" s="157"/>
      <c r="AG380" s="157"/>
      <c r="AH380" s="157"/>
    </row>
    <row r="381" s="141" customFormat="1" ht="15.2" customHeight="1">
      <c r="B381" t="s" s="153">
        <f>IF(INDEX(C381:AH381,1,'Tarifas Eléctricas'!$E$38)=0," ",INDEX(C381:AH381,1,'Tarifas Eléctricas'!$E$38))</f>
        <v>570</v>
      </c>
      <c r="C381" s="157"/>
      <c r="D381" s="157"/>
      <c r="E381" s="157"/>
      <c r="F381" s="157"/>
      <c r="G381" s="157"/>
      <c r="H381" s="157"/>
      <c r="I381" s="157"/>
      <c r="J381" s="157"/>
      <c r="K381" s="157"/>
      <c r="L381" s="157"/>
      <c r="M381" s="157"/>
      <c r="N381" s="157"/>
      <c r="O381" s="157"/>
      <c r="P381" s="157"/>
      <c r="Q381" s="157"/>
      <c r="R381" s="157"/>
      <c r="S381" s="157"/>
      <c r="T381" s="157"/>
      <c r="U381" s="157"/>
      <c r="V381" t="s" s="154">
        <v>2302</v>
      </c>
      <c r="W381" s="157"/>
      <c r="X381" s="157"/>
      <c r="Y381" s="157"/>
      <c r="Z381" s="157"/>
      <c r="AA381" s="157"/>
      <c r="AB381" s="157"/>
      <c r="AC381" s="157"/>
      <c r="AD381" s="157"/>
      <c r="AE381" s="157"/>
      <c r="AF381" s="157"/>
      <c r="AG381" s="157"/>
      <c r="AH381" s="157"/>
    </row>
    <row r="382" s="141" customFormat="1" ht="15.2" customHeight="1">
      <c r="B382" t="s" s="153">
        <f>IF(INDEX(C382:AH382,1,'Tarifas Eléctricas'!$E$38)=0," ",INDEX(C382:AH382,1,'Tarifas Eléctricas'!$E$38))</f>
        <v>570</v>
      </c>
      <c r="C382" s="157"/>
      <c r="D382" s="157"/>
      <c r="E382" s="157"/>
      <c r="F382" s="157"/>
      <c r="G382" s="157"/>
      <c r="H382" s="157"/>
      <c r="I382" s="157"/>
      <c r="J382" s="157"/>
      <c r="K382" s="157"/>
      <c r="L382" s="157"/>
      <c r="M382" s="157"/>
      <c r="N382" s="157"/>
      <c r="O382" s="157"/>
      <c r="P382" s="157"/>
      <c r="Q382" s="157"/>
      <c r="R382" s="157"/>
      <c r="S382" s="157"/>
      <c r="T382" s="157"/>
      <c r="U382" s="157"/>
      <c r="V382" t="s" s="154">
        <v>2303</v>
      </c>
      <c r="W382" s="157"/>
      <c r="X382" s="157"/>
      <c r="Y382" s="157"/>
      <c r="Z382" s="157"/>
      <c r="AA382" s="157"/>
      <c r="AB382" s="157"/>
      <c r="AC382" s="157"/>
      <c r="AD382" s="157"/>
      <c r="AE382" s="157"/>
      <c r="AF382" s="157"/>
      <c r="AG382" s="157"/>
      <c r="AH382" s="157"/>
    </row>
    <row r="383" s="141" customFormat="1" ht="15.2" customHeight="1">
      <c r="B383" t="s" s="153">
        <f>IF(INDEX(C383:AH383,1,'Tarifas Eléctricas'!$E$38)=0," ",INDEX(C383:AH383,1,'Tarifas Eléctricas'!$E$38))</f>
        <v>570</v>
      </c>
      <c r="C383" s="157"/>
      <c r="D383" s="157"/>
      <c r="E383" s="157"/>
      <c r="F383" s="157"/>
      <c r="G383" s="157"/>
      <c r="H383" s="157"/>
      <c r="I383" s="157"/>
      <c r="J383" s="157"/>
      <c r="K383" s="157"/>
      <c r="L383" s="157"/>
      <c r="M383" s="157"/>
      <c r="N383" s="157"/>
      <c r="O383" s="157"/>
      <c r="P383" s="157"/>
      <c r="Q383" s="157"/>
      <c r="R383" s="157"/>
      <c r="S383" s="157"/>
      <c r="T383" s="157"/>
      <c r="U383" s="157"/>
      <c r="V383" t="s" s="154">
        <v>2304</v>
      </c>
      <c r="W383" s="157"/>
      <c r="X383" s="157"/>
      <c r="Y383" s="157"/>
      <c r="Z383" s="157"/>
      <c r="AA383" s="157"/>
      <c r="AB383" s="157"/>
      <c r="AC383" s="157"/>
      <c r="AD383" s="157"/>
      <c r="AE383" s="157"/>
      <c r="AF383" s="157"/>
      <c r="AG383" s="157"/>
      <c r="AH383" s="157"/>
    </row>
    <row r="384" s="141" customFormat="1" ht="15.2" customHeight="1">
      <c r="B384" t="s" s="153">
        <f>IF(INDEX(C384:AH384,1,'Tarifas Eléctricas'!$E$38)=0," ",INDEX(C384:AH384,1,'Tarifas Eléctricas'!$E$38))</f>
        <v>570</v>
      </c>
      <c r="C384" s="157"/>
      <c r="D384" s="157"/>
      <c r="E384" s="157"/>
      <c r="F384" s="157"/>
      <c r="G384" s="157"/>
      <c r="H384" s="157"/>
      <c r="I384" s="157"/>
      <c r="J384" s="157"/>
      <c r="K384" s="157"/>
      <c r="L384" s="157"/>
      <c r="M384" s="157"/>
      <c r="N384" s="157"/>
      <c r="O384" s="157"/>
      <c r="P384" s="157"/>
      <c r="Q384" s="157"/>
      <c r="R384" s="157"/>
      <c r="S384" s="157"/>
      <c r="T384" s="157"/>
      <c r="U384" s="157"/>
      <c r="V384" t="s" s="154">
        <v>2305</v>
      </c>
      <c r="W384" s="157"/>
      <c r="X384" s="157"/>
      <c r="Y384" s="157"/>
      <c r="Z384" s="157"/>
      <c r="AA384" s="157"/>
      <c r="AB384" s="157"/>
      <c r="AC384" s="157"/>
      <c r="AD384" s="157"/>
      <c r="AE384" s="157"/>
      <c r="AF384" s="157"/>
      <c r="AG384" s="157"/>
      <c r="AH384" s="157"/>
    </row>
    <row r="385" s="141" customFormat="1" ht="15.2" customHeight="1">
      <c r="B385" t="s" s="153">
        <f>IF(INDEX(C385:AH385,1,'Tarifas Eléctricas'!$E$38)=0," ",INDEX(C385:AH385,1,'Tarifas Eléctricas'!$E$38))</f>
        <v>570</v>
      </c>
      <c r="C385" s="157"/>
      <c r="D385" s="157"/>
      <c r="E385" s="157"/>
      <c r="F385" s="157"/>
      <c r="G385" s="157"/>
      <c r="H385" s="157"/>
      <c r="I385" s="157"/>
      <c r="J385" s="157"/>
      <c r="K385" s="157"/>
      <c r="L385" s="157"/>
      <c r="M385" s="157"/>
      <c r="N385" s="157"/>
      <c r="O385" s="157"/>
      <c r="P385" s="157"/>
      <c r="Q385" s="157"/>
      <c r="R385" s="157"/>
      <c r="S385" s="157"/>
      <c r="T385" s="157"/>
      <c r="U385" s="157"/>
      <c r="V385" t="s" s="154">
        <v>2306</v>
      </c>
      <c r="W385" s="157"/>
      <c r="X385" s="157"/>
      <c r="Y385" s="157"/>
      <c r="Z385" s="157"/>
      <c r="AA385" s="157"/>
      <c r="AB385" s="157"/>
      <c r="AC385" s="157"/>
      <c r="AD385" s="157"/>
      <c r="AE385" s="157"/>
      <c r="AF385" s="157"/>
      <c r="AG385" s="157"/>
      <c r="AH385" s="157"/>
    </row>
    <row r="386" s="141" customFormat="1" ht="15.2" customHeight="1">
      <c r="B386" t="s" s="153">
        <f>IF(INDEX(C386:AH386,1,'Tarifas Eléctricas'!$E$38)=0," ",INDEX(C386:AH386,1,'Tarifas Eléctricas'!$E$38))</f>
        <v>570</v>
      </c>
      <c r="C386" s="157"/>
      <c r="D386" s="157"/>
      <c r="E386" s="157"/>
      <c r="F386" s="157"/>
      <c r="G386" s="157"/>
      <c r="H386" s="157"/>
      <c r="I386" s="157"/>
      <c r="J386" s="157"/>
      <c r="K386" s="157"/>
      <c r="L386" s="157"/>
      <c r="M386" s="157"/>
      <c r="N386" s="157"/>
      <c r="O386" s="157"/>
      <c r="P386" s="157"/>
      <c r="Q386" s="157"/>
      <c r="R386" s="157"/>
      <c r="S386" s="157"/>
      <c r="T386" s="157"/>
      <c r="U386" s="157"/>
      <c r="V386" t="s" s="154">
        <v>2307</v>
      </c>
      <c r="W386" s="157"/>
      <c r="X386" s="157"/>
      <c r="Y386" s="157"/>
      <c r="Z386" s="157"/>
      <c r="AA386" s="157"/>
      <c r="AB386" s="157"/>
      <c r="AC386" s="157"/>
      <c r="AD386" s="157"/>
      <c r="AE386" s="157"/>
      <c r="AF386" s="157"/>
      <c r="AG386" s="157"/>
      <c r="AH386" s="157"/>
    </row>
    <row r="387" s="141" customFormat="1" ht="15.2" customHeight="1">
      <c r="B387" t="s" s="153">
        <f>IF(INDEX(C387:AH387,1,'Tarifas Eléctricas'!$E$38)=0," ",INDEX(C387:AH387,1,'Tarifas Eléctricas'!$E$38))</f>
        <v>570</v>
      </c>
      <c r="C387" s="157"/>
      <c r="D387" s="157"/>
      <c r="E387" s="157"/>
      <c r="F387" s="157"/>
      <c r="G387" s="157"/>
      <c r="H387" s="157"/>
      <c r="I387" s="157"/>
      <c r="J387" s="157"/>
      <c r="K387" s="157"/>
      <c r="L387" s="157"/>
      <c r="M387" s="157"/>
      <c r="N387" s="157"/>
      <c r="O387" s="157"/>
      <c r="P387" s="157"/>
      <c r="Q387" s="157"/>
      <c r="R387" s="157"/>
      <c r="S387" s="157"/>
      <c r="T387" s="157"/>
      <c r="U387" s="157"/>
      <c r="V387" t="s" s="154">
        <v>2308</v>
      </c>
      <c r="W387" s="157"/>
      <c r="X387" s="157"/>
      <c r="Y387" s="157"/>
      <c r="Z387" s="157"/>
      <c r="AA387" s="157"/>
      <c r="AB387" s="157"/>
      <c r="AC387" s="157"/>
      <c r="AD387" s="157"/>
      <c r="AE387" s="157"/>
      <c r="AF387" s="157"/>
      <c r="AG387" s="157"/>
      <c r="AH387" s="157"/>
    </row>
    <row r="388" s="141" customFormat="1" ht="15.2" customHeight="1">
      <c r="B388" t="s" s="153">
        <f>IF(INDEX(C388:AH388,1,'Tarifas Eléctricas'!$E$38)=0," ",INDEX(C388:AH388,1,'Tarifas Eléctricas'!$E$38))</f>
        <v>570</v>
      </c>
      <c r="C388" s="157"/>
      <c r="D388" s="157"/>
      <c r="E388" s="157"/>
      <c r="F388" s="157"/>
      <c r="G388" s="157"/>
      <c r="H388" s="157"/>
      <c r="I388" s="157"/>
      <c r="J388" s="157"/>
      <c r="K388" s="157"/>
      <c r="L388" s="157"/>
      <c r="M388" s="157"/>
      <c r="N388" s="157"/>
      <c r="O388" s="157"/>
      <c r="P388" s="157"/>
      <c r="Q388" s="157"/>
      <c r="R388" s="157"/>
      <c r="S388" s="157"/>
      <c r="T388" s="157"/>
      <c r="U388" s="157"/>
      <c r="V388" t="s" s="154">
        <v>2309</v>
      </c>
      <c r="W388" s="157"/>
      <c r="X388" s="157"/>
      <c r="Y388" s="157"/>
      <c r="Z388" s="157"/>
      <c r="AA388" s="157"/>
      <c r="AB388" s="157"/>
      <c r="AC388" s="157"/>
      <c r="AD388" s="157"/>
      <c r="AE388" s="157"/>
      <c r="AF388" s="157"/>
      <c r="AG388" s="157"/>
      <c r="AH388" s="157"/>
    </row>
    <row r="389" s="141" customFormat="1" ht="15.2" customHeight="1">
      <c r="B389" t="s" s="153">
        <f>IF(INDEX(C389:AH389,1,'Tarifas Eléctricas'!$E$38)=0," ",INDEX(C389:AH389,1,'Tarifas Eléctricas'!$E$38))</f>
        <v>570</v>
      </c>
      <c r="C389" s="157"/>
      <c r="D389" s="157"/>
      <c r="E389" s="157"/>
      <c r="F389" s="157"/>
      <c r="G389" s="157"/>
      <c r="H389" s="157"/>
      <c r="I389" s="157"/>
      <c r="J389" s="157"/>
      <c r="K389" s="157"/>
      <c r="L389" s="157"/>
      <c r="M389" s="157"/>
      <c r="N389" s="157"/>
      <c r="O389" s="157"/>
      <c r="P389" s="157"/>
      <c r="Q389" s="157"/>
      <c r="R389" s="157"/>
      <c r="S389" s="157"/>
      <c r="T389" s="157"/>
      <c r="U389" s="157"/>
      <c r="V389" t="s" s="154">
        <v>2310</v>
      </c>
      <c r="W389" s="157"/>
      <c r="X389" s="157"/>
      <c r="Y389" s="157"/>
      <c r="Z389" s="157"/>
      <c r="AA389" s="157"/>
      <c r="AB389" s="157"/>
      <c r="AC389" s="157"/>
      <c r="AD389" s="157"/>
      <c r="AE389" s="157"/>
      <c r="AF389" s="157"/>
      <c r="AG389" s="157"/>
      <c r="AH389" s="157"/>
    </row>
    <row r="390" s="141" customFormat="1" ht="15.2" customHeight="1">
      <c r="B390" t="s" s="153">
        <f>IF(INDEX(C390:AH390,1,'Tarifas Eléctricas'!$E$38)=0," ",INDEX(C390:AH390,1,'Tarifas Eléctricas'!$E$38))</f>
        <v>570</v>
      </c>
      <c r="C390" s="157"/>
      <c r="D390" s="157"/>
      <c r="E390" s="157"/>
      <c r="F390" s="157"/>
      <c r="G390" s="157"/>
      <c r="H390" s="157"/>
      <c r="I390" s="157"/>
      <c r="J390" s="157"/>
      <c r="K390" s="157"/>
      <c r="L390" s="157"/>
      <c r="M390" s="157"/>
      <c r="N390" s="157"/>
      <c r="O390" s="157"/>
      <c r="P390" s="157"/>
      <c r="Q390" s="157"/>
      <c r="R390" s="157"/>
      <c r="S390" s="157"/>
      <c r="T390" s="157"/>
      <c r="U390" s="157"/>
      <c r="V390" t="s" s="154">
        <v>2311</v>
      </c>
      <c r="W390" s="157"/>
      <c r="X390" s="157"/>
      <c r="Y390" s="157"/>
      <c r="Z390" s="157"/>
      <c r="AA390" s="157"/>
      <c r="AB390" s="157"/>
      <c r="AC390" s="157"/>
      <c r="AD390" s="157"/>
      <c r="AE390" s="157"/>
      <c r="AF390" s="157"/>
      <c r="AG390" s="157"/>
      <c r="AH390" s="157"/>
    </row>
    <row r="391" s="141" customFormat="1" ht="15.2" customHeight="1">
      <c r="B391" t="s" s="153">
        <f>IF(INDEX(C391:AH391,1,'Tarifas Eléctricas'!$E$38)=0," ",INDEX(C391:AH391,1,'Tarifas Eléctricas'!$E$38))</f>
        <v>570</v>
      </c>
      <c r="C391" s="157"/>
      <c r="D391" s="157"/>
      <c r="E391" s="157"/>
      <c r="F391" s="157"/>
      <c r="G391" s="157"/>
      <c r="H391" s="157"/>
      <c r="I391" s="157"/>
      <c r="J391" s="157"/>
      <c r="K391" s="157"/>
      <c r="L391" s="157"/>
      <c r="M391" s="157"/>
      <c r="N391" s="157"/>
      <c r="O391" s="157"/>
      <c r="P391" s="157"/>
      <c r="Q391" s="157"/>
      <c r="R391" s="157"/>
      <c r="S391" s="157"/>
      <c r="T391" s="157"/>
      <c r="U391" s="157"/>
      <c r="V391" t="s" s="154">
        <v>2312</v>
      </c>
      <c r="W391" s="157"/>
      <c r="X391" s="157"/>
      <c r="Y391" s="157"/>
      <c r="Z391" s="157"/>
      <c r="AA391" s="157"/>
      <c r="AB391" s="157"/>
      <c r="AC391" s="157"/>
      <c r="AD391" s="157"/>
      <c r="AE391" s="157"/>
      <c r="AF391" s="157"/>
      <c r="AG391" s="157"/>
      <c r="AH391" s="157"/>
    </row>
    <row r="392" s="141" customFormat="1" ht="15.2" customHeight="1">
      <c r="B392" t="s" s="153">
        <f>IF(INDEX(C392:AH392,1,'Tarifas Eléctricas'!$E$38)=0," ",INDEX(C392:AH392,1,'Tarifas Eléctricas'!$E$38))</f>
        <v>570</v>
      </c>
      <c r="C392" s="157"/>
      <c r="D392" s="157"/>
      <c r="E392" s="157"/>
      <c r="F392" s="157"/>
      <c r="G392" s="157"/>
      <c r="H392" s="157"/>
      <c r="I392" s="157"/>
      <c r="J392" s="157"/>
      <c r="K392" s="157"/>
      <c r="L392" s="157"/>
      <c r="M392" s="157"/>
      <c r="N392" s="157"/>
      <c r="O392" s="157"/>
      <c r="P392" s="157"/>
      <c r="Q392" s="157"/>
      <c r="R392" s="157"/>
      <c r="S392" s="157"/>
      <c r="T392" s="157"/>
      <c r="U392" s="157"/>
      <c r="V392" t="s" s="154">
        <v>2313</v>
      </c>
      <c r="W392" s="157"/>
      <c r="X392" s="157"/>
      <c r="Y392" s="157"/>
      <c r="Z392" s="157"/>
      <c r="AA392" s="157"/>
      <c r="AB392" s="157"/>
      <c r="AC392" s="157"/>
      <c r="AD392" s="157"/>
      <c r="AE392" s="157"/>
      <c r="AF392" s="157"/>
      <c r="AG392" s="157"/>
      <c r="AH392" s="157"/>
    </row>
    <row r="393" s="141" customFormat="1" ht="15.2" customHeight="1">
      <c r="B393" t="s" s="153">
        <f>IF(INDEX(C393:AH393,1,'Tarifas Eléctricas'!$E$38)=0," ",INDEX(C393:AH393,1,'Tarifas Eléctricas'!$E$38))</f>
        <v>570</v>
      </c>
      <c r="C393" s="157"/>
      <c r="D393" s="157"/>
      <c r="E393" s="157"/>
      <c r="F393" s="157"/>
      <c r="G393" s="157"/>
      <c r="H393" s="157"/>
      <c r="I393" s="157"/>
      <c r="J393" s="157"/>
      <c r="K393" s="157"/>
      <c r="L393" s="157"/>
      <c r="M393" s="157"/>
      <c r="N393" s="157"/>
      <c r="O393" s="157"/>
      <c r="P393" s="157"/>
      <c r="Q393" s="157"/>
      <c r="R393" s="157"/>
      <c r="S393" s="157"/>
      <c r="T393" s="157"/>
      <c r="U393" s="157"/>
      <c r="V393" t="s" s="154">
        <v>2314</v>
      </c>
      <c r="W393" s="157"/>
      <c r="X393" s="157"/>
      <c r="Y393" s="157"/>
      <c r="Z393" s="157"/>
      <c r="AA393" s="157"/>
      <c r="AB393" s="157"/>
      <c r="AC393" s="157"/>
      <c r="AD393" s="157"/>
      <c r="AE393" s="157"/>
      <c r="AF393" s="157"/>
      <c r="AG393" s="157"/>
      <c r="AH393" s="157"/>
    </row>
    <row r="394" s="141" customFormat="1" ht="15.2" customHeight="1">
      <c r="B394" t="s" s="153">
        <f>IF(INDEX(C394:AH394,1,'Tarifas Eléctricas'!$E$38)=0," ",INDEX(C394:AH394,1,'Tarifas Eléctricas'!$E$38))</f>
        <v>570</v>
      </c>
      <c r="C394" s="157"/>
      <c r="D394" s="157"/>
      <c r="E394" s="157"/>
      <c r="F394" s="157"/>
      <c r="G394" s="157"/>
      <c r="H394" s="157"/>
      <c r="I394" s="157"/>
      <c r="J394" s="157"/>
      <c r="K394" s="157"/>
      <c r="L394" s="157"/>
      <c r="M394" s="157"/>
      <c r="N394" s="157"/>
      <c r="O394" s="157"/>
      <c r="P394" s="157"/>
      <c r="Q394" s="157"/>
      <c r="R394" s="157"/>
      <c r="S394" s="157"/>
      <c r="T394" s="157"/>
      <c r="U394" s="157"/>
      <c r="V394" t="s" s="154">
        <v>2315</v>
      </c>
      <c r="W394" s="157"/>
      <c r="X394" s="157"/>
      <c r="Y394" s="157"/>
      <c r="Z394" s="157"/>
      <c r="AA394" s="157"/>
      <c r="AB394" s="157"/>
      <c r="AC394" s="157"/>
      <c r="AD394" s="157"/>
      <c r="AE394" s="157"/>
      <c r="AF394" s="157"/>
      <c r="AG394" s="157"/>
      <c r="AH394" s="157"/>
    </row>
    <row r="395" s="141" customFormat="1" ht="15.2" customHeight="1">
      <c r="B395" t="s" s="153">
        <f>IF(INDEX(C395:AH395,1,'Tarifas Eléctricas'!$E$38)=0," ",INDEX(C395:AH395,1,'Tarifas Eléctricas'!$E$38))</f>
        <v>570</v>
      </c>
      <c r="C395" s="157"/>
      <c r="D395" s="157"/>
      <c r="E395" s="157"/>
      <c r="F395" s="157"/>
      <c r="G395" s="157"/>
      <c r="H395" s="157"/>
      <c r="I395" s="157"/>
      <c r="J395" s="157"/>
      <c r="K395" s="157"/>
      <c r="L395" s="157"/>
      <c r="M395" s="157"/>
      <c r="N395" s="157"/>
      <c r="O395" s="157"/>
      <c r="P395" s="157"/>
      <c r="Q395" s="157"/>
      <c r="R395" s="157"/>
      <c r="S395" s="157"/>
      <c r="T395" s="157"/>
      <c r="U395" s="157"/>
      <c r="V395" t="s" s="154">
        <v>2316</v>
      </c>
      <c r="W395" s="157"/>
      <c r="X395" s="157"/>
      <c r="Y395" s="157"/>
      <c r="Z395" s="157"/>
      <c r="AA395" s="157"/>
      <c r="AB395" s="157"/>
      <c r="AC395" s="157"/>
      <c r="AD395" s="157"/>
      <c r="AE395" s="157"/>
      <c r="AF395" s="157"/>
      <c r="AG395" s="157"/>
      <c r="AH395" s="157"/>
    </row>
    <row r="396" s="141" customFormat="1" ht="15.2" customHeight="1">
      <c r="B396" t="s" s="153">
        <f>IF(INDEX(C396:AH396,1,'Tarifas Eléctricas'!$E$38)=0," ",INDEX(C396:AH396,1,'Tarifas Eléctricas'!$E$38))</f>
        <v>570</v>
      </c>
      <c r="C396" s="157"/>
      <c r="D396" s="157"/>
      <c r="E396" s="157"/>
      <c r="F396" s="157"/>
      <c r="G396" s="157"/>
      <c r="H396" s="157"/>
      <c r="I396" s="157"/>
      <c r="J396" s="157"/>
      <c r="K396" s="157"/>
      <c r="L396" s="157"/>
      <c r="M396" s="157"/>
      <c r="N396" s="157"/>
      <c r="O396" s="157"/>
      <c r="P396" s="157"/>
      <c r="Q396" s="157"/>
      <c r="R396" s="157"/>
      <c r="S396" s="157"/>
      <c r="T396" s="157"/>
      <c r="U396" s="157"/>
      <c r="V396" t="s" s="154">
        <v>2317</v>
      </c>
      <c r="W396" s="157"/>
      <c r="X396" s="157"/>
      <c r="Y396" s="157"/>
      <c r="Z396" s="157"/>
      <c r="AA396" s="157"/>
      <c r="AB396" s="157"/>
      <c r="AC396" s="157"/>
      <c r="AD396" s="157"/>
      <c r="AE396" s="157"/>
      <c r="AF396" s="157"/>
      <c r="AG396" s="157"/>
      <c r="AH396" s="157"/>
    </row>
    <row r="397" s="141" customFormat="1" ht="15.2" customHeight="1">
      <c r="B397" t="s" s="153">
        <f>IF(INDEX(C397:AH397,1,'Tarifas Eléctricas'!$E$38)=0," ",INDEX(C397:AH397,1,'Tarifas Eléctricas'!$E$38))</f>
        <v>570</v>
      </c>
      <c r="C397" s="157"/>
      <c r="D397" s="157"/>
      <c r="E397" s="157"/>
      <c r="F397" s="157"/>
      <c r="G397" s="157"/>
      <c r="H397" s="157"/>
      <c r="I397" s="157"/>
      <c r="J397" s="157"/>
      <c r="K397" s="157"/>
      <c r="L397" s="157"/>
      <c r="M397" s="157"/>
      <c r="N397" s="157"/>
      <c r="O397" s="157"/>
      <c r="P397" s="157"/>
      <c r="Q397" s="157"/>
      <c r="R397" s="157"/>
      <c r="S397" s="157"/>
      <c r="T397" s="157"/>
      <c r="U397" s="157"/>
      <c r="V397" t="s" s="154">
        <v>2318</v>
      </c>
      <c r="W397" s="157"/>
      <c r="X397" s="157"/>
      <c r="Y397" s="157"/>
      <c r="Z397" s="157"/>
      <c r="AA397" s="157"/>
      <c r="AB397" s="157"/>
      <c r="AC397" s="157"/>
      <c r="AD397" s="157"/>
      <c r="AE397" s="157"/>
      <c r="AF397" s="157"/>
      <c r="AG397" s="157"/>
      <c r="AH397" s="157"/>
    </row>
    <row r="398" s="141" customFormat="1" ht="15.2" customHeight="1">
      <c r="B398" t="s" s="153">
        <f>IF(INDEX(C398:AH398,1,'Tarifas Eléctricas'!$E$38)=0," ",INDEX(C398:AH398,1,'Tarifas Eléctricas'!$E$38))</f>
        <v>570</v>
      </c>
      <c r="C398" s="157"/>
      <c r="D398" s="157"/>
      <c r="E398" s="157"/>
      <c r="F398" s="157"/>
      <c r="G398" s="157"/>
      <c r="H398" s="157"/>
      <c r="I398" s="157"/>
      <c r="J398" s="157"/>
      <c r="K398" s="157"/>
      <c r="L398" s="157"/>
      <c r="M398" s="157"/>
      <c r="N398" s="157"/>
      <c r="O398" s="157"/>
      <c r="P398" s="157"/>
      <c r="Q398" s="157"/>
      <c r="R398" s="157"/>
      <c r="S398" s="157"/>
      <c r="T398" s="157"/>
      <c r="U398" s="157"/>
      <c r="V398" t="s" s="154">
        <v>2319</v>
      </c>
      <c r="W398" s="157"/>
      <c r="X398" s="157"/>
      <c r="Y398" s="157"/>
      <c r="Z398" s="157"/>
      <c r="AA398" s="157"/>
      <c r="AB398" s="157"/>
      <c r="AC398" s="157"/>
      <c r="AD398" s="157"/>
      <c r="AE398" s="157"/>
      <c r="AF398" s="157"/>
      <c r="AG398" s="157"/>
      <c r="AH398" s="157"/>
    </row>
    <row r="399" s="141" customFormat="1" ht="15.2" customHeight="1">
      <c r="B399" t="s" s="153">
        <f>IF(INDEX(C399:AH399,1,'Tarifas Eléctricas'!$E$38)=0," ",INDEX(C399:AH399,1,'Tarifas Eléctricas'!$E$38))</f>
        <v>570</v>
      </c>
      <c r="C399" s="157"/>
      <c r="D399" s="157"/>
      <c r="E399" s="157"/>
      <c r="F399" s="157"/>
      <c r="G399" s="157"/>
      <c r="H399" s="157"/>
      <c r="I399" s="157"/>
      <c r="J399" s="157"/>
      <c r="K399" s="157"/>
      <c r="L399" s="157"/>
      <c r="M399" s="157"/>
      <c r="N399" s="157"/>
      <c r="O399" s="157"/>
      <c r="P399" s="157"/>
      <c r="Q399" s="157"/>
      <c r="R399" s="157"/>
      <c r="S399" s="157"/>
      <c r="T399" s="157"/>
      <c r="U399" s="157"/>
      <c r="V399" t="s" s="154">
        <v>2320</v>
      </c>
      <c r="W399" s="157"/>
      <c r="X399" s="157"/>
      <c r="Y399" s="157"/>
      <c r="Z399" s="157"/>
      <c r="AA399" s="157"/>
      <c r="AB399" s="157"/>
      <c r="AC399" s="157"/>
      <c r="AD399" s="157"/>
      <c r="AE399" s="157"/>
      <c r="AF399" s="157"/>
      <c r="AG399" s="157"/>
      <c r="AH399" s="157"/>
    </row>
    <row r="400" s="141" customFormat="1" ht="15.2" customHeight="1">
      <c r="B400" t="s" s="153">
        <f>IF(INDEX(C400:AH400,1,'Tarifas Eléctricas'!$E$38)=0," ",INDEX(C400:AH400,1,'Tarifas Eléctricas'!$E$38))</f>
        <v>570</v>
      </c>
      <c r="C400" s="157"/>
      <c r="D400" s="157"/>
      <c r="E400" s="157"/>
      <c r="F400" s="157"/>
      <c r="G400" s="157"/>
      <c r="H400" s="157"/>
      <c r="I400" s="157"/>
      <c r="J400" s="157"/>
      <c r="K400" s="157"/>
      <c r="L400" s="157"/>
      <c r="M400" s="157"/>
      <c r="N400" s="157"/>
      <c r="O400" s="157"/>
      <c r="P400" s="157"/>
      <c r="Q400" s="157"/>
      <c r="R400" s="157"/>
      <c r="S400" s="157"/>
      <c r="T400" s="157"/>
      <c r="U400" s="157"/>
      <c r="V400" t="s" s="154">
        <v>2321</v>
      </c>
      <c r="W400" s="157"/>
      <c r="X400" s="157"/>
      <c r="Y400" s="157"/>
      <c r="Z400" s="157"/>
      <c r="AA400" s="157"/>
      <c r="AB400" s="157"/>
      <c r="AC400" s="157"/>
      <c r="AD400" s="157"/>
      <c r="AE400" s="157"/>
      <c r="AF400" s="157"/>
      <c r="AG400" s="157"/>
      <c r="AH400" s="157"/>
    </row>
    <row r="401" s="141" customFormat="1" ht="15.2" customHeight="1">
      <c r="B401" t="s" s="153">
        <f>IF(INDEX(C401:AH401,1,'Tarifas Eléctricas'!$E$38)=0," ",INDEX(C401:AH401,1,'Tarifas Eléctricas'!$E$38))</f>
        <v>570</v>
      </c>
      <c r="C401" s="157"/>
      <c r="D401" s="157"/>
      <c r="E401" s="157"/>
      <c r="F401" s="157"/>
      <c r="G401" s="157"/>
      <c r="H401" s="157"/>
      <c r="I401" s="157"/>
      <c r="J401" s="157"/>
      <c r="K401" s="157"/>
      <c r="L401" s="157"/>
      <c r="M401" s="157"/>
      <c r="N401" s="157"/>
      <c r="O401" s="157"/>
      <c r="P401" s="157"/>
      <c r="Q401" s="157"/>
      <c r="R401" s="157"/>
      <c r="S401" s="157"/>
      <c r="T401" s="157"/>
      <c r="U401" s="157"/>
      <c r="V401" t="s" s="154">
        <v>2322</v>
      </c>
      <c r="W401" s="157"/>
      <c r="X401" s="157"/>
      <c r="Y401" s="157"/>
      <c r="Z401" s="157"/>
      <c r="AA401" s="157"/>
      <c r="AB401" s="157"/>
      <c r="AC401" s="157"/>
      <c r="AD401" s="157"/>
      <c r="AE401" s="157"/>
      <c r="AF401" s="157"/>
      <c r="AG401" s="157"/>
      <c r="AH401" s="157"/>
    </row>
    <row r="402" s="141" customFormat="1" ht="15.2" customHeight="1">
      <c r="B402" t="s" s="153">
        <f>IF(INDEX(C402:AH402,1,'Tarifas Eléctricas'!$E$38)=0," ",INDEX(C402:AH402,1,'Tarifas Eléctricas'!$E$38))</f>
        <v>570</v>
      </c>
      <c r="C402" s="157"/>
      <c r="D402" s="157"/>
      <c r="E402" s="157"/>
      <c r="F402" s="157"/>
      <c r="G402" s="157"/>
      <c r="H402" s="157"/>
      <c r="I402" s="157"/>
      <c r="J402" s="157"/>
      <c r="K402" s="157"/>
      <c r="L402" s="157"/>
      <c r="M402" s="157"/>
      <c r="N402" s="157"/>
      <c r="O402" s="157"/>
      <c r="P402" s="157"/>
      <c r="Q402" s="157"/>
      <c r="R402" s="157"/>
      <c r="S402" s="157"/>
      <c r="T402" s="157"/>
      <c r="U402" s="157"/>
      <c r="V402" t="s" s="154">
        <v>2323</v>
      </c>
      <c r="W402" s="157"/>
      <c r="X402" s="157"/>
      <c r="Y402" s="157"/>
      <c r="Z402" s="157"/>
      <c r="AA402" s="157"/>
      <c r="AB402" s="157"/>
      <c r="AC402" s="157"/>
      <c r="AD402" s="157"/>
      <c r="AE402" s="157"/>
      <c r="AF402" s="157"/>
      <c r="AG402" s="157"/>
      <c r="AH402" s="157"/>
    </row>
    <row r="403" s="141" customFormat="1" ht="15.2" customHeight="1">
      <c r="B403" t="s" s="153">
        <f>IF(INDEX(C403:AH403,1,'Tarifas Eléctricas'!$E$38)=0," ",INDEX(C403:AH403,1,'Tarifas Eléctricas'!$E$38))</f>
        <v>570</v>
      </c>
      <c r="C403" s="157"/>
      <c r="D403" s="157"/>
      <c r="E403" s="157"/>
      <c r="F403" s="157"/>
      <c r="G403" s="157"/>
      <c r="H403" s="157"/>
      <c r="I403" s="157"/>
      <c r="J403" s="157"/>
      <c r="K403" s="157"/>
      <c r="L403" s="157"/>
      <c r="M403" s="157"/>
      <c r="N403" s="157"/>
      <c r="O403" s="157"/>
      <c r="P403" s="157"/>
      <c r="Q403" s="157"/>
      <c r="R403" s="157"/>
      <c r="S403" s="157"/>
      <c r="T403" s="157"/>
      <c r="U403" s="157"/>
      <c r="V403" t="s" s="154">
        <v>2324</v>
      </c>
      <c r="W403" s="157"/>
      <c r="X403" s="157"/>
      <c r="Y403" s="157"/>
      <c r="Z403" s="157"/>
      <c r="AA403" s="157"/>
      <c r="AB403" s="157"/>
      <c r="AC403" s="157"/>
      <c r="AD403" s="157"/>
      <c r="AE403" s="157"/>
      <c r="AF403" s="157"/>
      <c r="AG403" s="157"/>
      <c r="AH403" s="157"/>
    </row>
    <row r="404" s="141" customFormat="1" ht="15.2" customHeight="1">
      <c r="B404" t="s" s="153">
        <f>IF(INDEX(C404:AH404,1,'Tarifas Eléctricas'!$E$38)=0," ",INDEX(C404:AH404,1,'Tarifas Eléctricas'!$E$38))</f>
        <v>570</v>
      </c>
      <c r="C404" s="157"/>
      <c r="D404" s="157"/>
      <c r="E404" s="157"/>
      <c r="F404" s="157"/>
      <c r="G404" s="157"/>
      <c r="H404" s="157"/>
      <c r="I404" s="157"/>
      <c r="J404" s="157"/>
      <c r="K404" s="157"/>
      <c r="L404" s="157"/>
      <c r="M404" s="157"/>
      <c r="N404" s="157"/>
      <c r="O404" s="157"/>
      <c r="P404" s="157"/>
      <c r="Q404" s="157"/>
      <c r="R404" s="157"/>
      <c r="S404" s="157"/>
      <c r="T404" s="157"/>
      <c r="U404" s="157"/>
      <c r="V404" t="s" s="154">
        <v>2325</v>
      </c>
      <c r="W404" s="157"/>
      <c r="X404" s="157"/>
      <c r="Y404" s="157"/>
      <c r="Z404" s="157"/>
      <c r="AA404" s="157"/>
      <c r="AB404" s="157"/>
      <c r="AC404" s="157"/>
      <c r="AD404" s="157"/>
      <c r="AE404" s="157"/>
      <c r="AF404" s="157"/>
      <c r="AG404" s="157"/>
      <c r="AH404" s="157"/>
    </row>
    <row r="405" s="141" customFormat="1" ht="15.2" customHeight="1">
      <c r="B405" t="s" s="153">
        <f>IF(INDEX(C405:AH405,1,'Tarifas Eléctricas'!$E$38)=0," ",INDEX(C405:AH405,1,'Tarifas Eléctricas'!$E$38))</f>
        <v>570</v>
      </c>
      <c r="C405" s="157"/>
      <c r="D405" s="157"/>
      <c r="E405" s="157"/>
      <c r="F405" s="157"/>
      <c r="G405" s="157"/>
      <c r="H405" s="157"/>
      <c r="I405" s="157"/>
      <c r="J405" s="157"/>
      <c r="K405" s="157"/>
      <c r="L405" s="157"/>
      <c r="M405" s="157"/>
      <c r="N405" s="157"/>
      <c r="O405" s="157"/>
      <c r="P405" s="157"/>
      <c r="Q405" s="157"/>
      <c r="R405" s="157"/>
      <c r="S405" s="157"/>
      <c r="T405" s="157"/>
      <c r="U405" s="157"/>
      <c r="V405" t="s" s="154">
        <v>2326</v>
      </c>
      <c r="W405" s="157"/>
      <c r="X405" s="157"/>
      <c r="Y405" s="157"/>
      <c r="Z405" s="157"/>
      <c r="AA405" s="157"/>
      <c r="AB405" s="157"/>
      <c r="AC405" s="157"/>
      <c r="AD405" s="157"/>
      <c r="AE405" s="157"/>
      <c r="AF405" s="157"/>
      <c r="AG405" s="157"/>
      <c r="AH405" s="157"/>
    </row>
    <row r="406" s="141" customFormat="1" ht="15.2" customHeight="1">
      <c r="B406" t="s" s="153">
        <f>IF(INDEX(C406:AH406,1,'Tarifas Eléctricas'!$E$38)=0," ",INDEX(C406:AH406,1,'Tarifas Eléctricas'!$E$38))</f>
        <v>570</v>
      </c>
      <c r="C406" s="157"/>
      <c r="D406" s="157"/>
      <c r="E406" s="157"/>
      <c r="F406" s="157"/>
      <c r="G406" s="157"/>
      <c r="H406" s="157"/>
      <c r="I406" s="157"/>
      <c r="J406" s="157"/>
      <c r="K406" s="157"/>
      <c r="L406" s="157"/>
      <c r="M406" s="157"/>
      <c r="N406" s="157"/>
      <c r="O406" s="157"/>
      <c r="P406" s="157"/>
      <c r="Q406" s="157"/>
      <c r="R406" s="157"/>
      <c r="S406" s="157"/>
      <c r="T406" s="157"/>
      <c r="U406" s="157"/>
      <c r="V406" t="s" s="154">
        <v>2327</v>
      </c>
      <c r="W406" s="157"/>
      <c r="X406" s="157"/>
      <c r="Y406" s="157"/>
      <c r="Z406" s="157"/>
      <c r="AA406" s="157"/>
      <c r="AB406" s="157"/>
      <c r="AC406" s="157"/>
      <c r="AD406" s="157"/>
      <c r="AE406" s="157"/>
      <c r="AF406" s="157"/>
      <c r="AG406" s="157"/>
      <c r="AH406" s="157"/>
    </row>
    <row r="407" s="141" customFormat="1" ht="15.2" customHeight="1">
      <c r="B407" t="s" s="153">
        <f>IF(INDEX(C407:AH407,1,'Tarifas Eléctricas'!$E$38)=0," ",INDEX(C407:AH407,1,'Tarifas Eléctricas'!$E$38))</f>
        <v>570</v>
      </c>
      <c r="C407" s="157"/>
      <c r="D407" s="157"/>
      <c r="E407" s="157"/>
      <c r="F407" s="157"/>
      <c r="G407" s="157"/>
      <c r="H407" s="157"/>
      <c r="I407" s="157"/>
      <c r="J407" s="157"/>
      <c r="K407" s="157"/>
      <c r="L407" s="157"/>
      <c r="M407" s="157"/>
      <c r="N407" s="157"/>
      <c r="O407" s="157"/>
      <c r="P407" s="157"/>
      <c r="Q407" s="157"/>
      <c r="R407" s="157"/>
      <c r="S407" s="157"/>
      <c r="T407" s="157"/>
      <c r="U407" s="157"/>
      <c r="V407" t="s" s="154">
        <v>2328</v>
      </c>
      <c r="W407" s="157"/>
      <c r="X407" s="157"/>
      <c r="Y407" s="157"/>
      <c r="Z407" s="157"/>
      <c r="AA407" s="157"/>
      <c r="AB407" s="157"/>
      <c r="AC407" s="157"/>
      <c r="AD407" s="157"/>
      <c r="AE407" s="157"/>
      <c r="AF407" s="157"/>
      <c r="AG407" s="157"/>
      <c r="AH407" s="157"/>
    </row>
    <row r="408" s="141" customFormat="1" ht="15.2" customHeight="1">
      <c r="B408" t="s" s="153">
        <f>IF(INDEX(C408:AH408,1,'Tarifas Eléctricas'!$E$38)=0," ",INDEX(C408:AH408,1,'Tarifas Eléctricas'!$E$38))</f>
        <v>570</v>
      </c>
      <c r="C408" s="157"/>
      <c r="D408" s="157"/>
      <c r="E408" s="157"/>
      <c r="F408" s="157"/>
      <c r="G408" s="157"/>
      <c r="H408" s="157"/>
      <c r="I408" s="157"/>
      <c r="J408" s="157"/>
      <c r="K408" s="157"/>
      <c r="L408" s="157"/>
      <c r="M408" s="157"/>
      <c r="N408" s="157"/>
      <c r="O408" s="157"/>
      <c r="P408" s="157"/>
      <c r="Q408" s="157"/>
      <c r="R408" s="157"/>
      <c r="S408" s="157"/>
      <c r="T408" s="157"/>
      <c r="U408" s="157"/>
      <c r="V408" t="s" s="154">
        <v>2329</v>
      </c>
      <c r="W408" s="157"/>
      <c r="X408" s="157"/>
      <c r="Y408" s="157"/>
      <c r="Z408" s="157"/>
      <c r="AA408" s="157"/>
      <c r="AB408" s="157"/>
      <c r="AC408" s="157"/>
      <c r="AD408" s="157"/>
      <c r="AE408" s="157"/>
      <c r="AF408" s="157"/>
      <c r="AG408" s="157"/>
      <c r="AH408" s="157"/>
    </row>
    <row r="409" s="141" customFormat="1" ht="15.2" customHeight="1">
      <c r="B409" t="s" s="153">
        <f>IF(INDEX(C409:AH409,1,'Tarifas Eléctricas'!$E$38)=0," ",INDEX(C409:AH409,1,'Tarifas Eléctricas'!$E$38))</f>
        <v>570</v>
      </c>
      <c r="C409" s="157"/>
      <c r="D409" s="157"/>
      <c r="E409" s="157"/>
      <c r="F409" s="157"/>
      <c r="G409" s="157"/>
      <c r="H409" s="157"/>
      <c r="I409" s="157"/>
      <c r="J409" s="157"/>
      <c r="K409" s="157"/>
      <c r="L409" s="157"/>
      <c r="M409" s="157"/>
      <c r="N409" s="157"/>
      <c r="O409" s="157"/>
      <c r="P409" s="157"/>
      <c r="Q409" s="157"/>
      <c r="R409" s="157"/>
      <c r="S409" s="157"/>
      <c r="T409" s="157"/>
      <c r="U409" s="157"/>
      <c r="V409" t="s" s="154">
        <v>2330</v>
      </c>
      <c r="W409" s="157"/>
      <c r="X409" s="157"/>
      <c r="Y409" s="157"/>
      <c r="Z409" s="157"/>
      <c r="AA409" s="157"/>
      <c r="AB409" s="157"/>
      <c r="AC409" s="157"/>
      <c r="AD409" s="157"/>
      <c r="AE409" s="157"/>
      <c r="AF409" s="157"/>
      <c r="AG409" s="157"/>
      <c r="AH409" s="157"/>
    </row>
    <row r="410" s="141" customFormat="1" ht="15.2" customHeight="1">
      <c r="B410" t="s" s="153">
        <f>IF(INDEX(C410:AH410,1,'Tarifas Eléctricas'!$E$38)=0," ",INDEX(C410:AH410,1,'Tarifas Eléctricas'!$E$38))</f>
        <v>570</v>
      </c>
      <c r="C410" s="157"/>
      <c r="D410" s="157"/>
      <c r="E410" s="157"/>
      <c r="F410" s="157"/>
      <c r="G410" s="157"/>
      <c r="H410" s="157"/>
      <c r="I410" s="157"/>
      <c r="J410" s="157"/>
      <c r="K410" s="157"/>
      <c r="L410" s="157"/>
      <c r="M410" s="157"/>
      <c r="N410" s="157"/>
      <c r="O410" s="157"/>
      <c r="P410" s="157"/>
      <c r="Q410" s="157"/>
      <c r="R410" s="157"/>
      <c r="S410" s="157"/>
      <c r="T410" s="157"/>
      <c r="U410" s="157"/>
      <c r="V410" t="s" s="154">
        <v>2331</v>
      </c>
      <c r="W410" s="157"/>
      <c r="X410" s="157"/>
      <c r="Y410" s="157"/>
      <c r="Z410" s="157"/>
      <c r="AA410" s="157"/>
      <c r="AB410" s="157"/>
      <c r="AC410" s="157"/>
      <c r="AD410" s="157"/>
      <c r="AE410" s="157"/>
      <c r="AF410" s="157"/>
      <c r="AG410" s="157"/>
      <c r="AH410" s="157"/>
    </row>
    <row r="411" s="141" customFormat="1" ht="15.2" customHeight="1">
      <c r="B411" t="s" s="153">
        <f>IF(INDEX(C411:AH411,1,'Tarifas Eléctricas'!$E$38)=0," ",INDEX(C411:AH411,1,'Tarifas Eléctricas'!$E$38))</f>
        <v>570</v>
      </c>
      <c r="C411" s="157"/>
      <c r="D411" s="157"/>
      <c r="E411" s="157"/>
      <c r="F411" s="157"/>
      <c r="G411" s="157"/>
      <c r="H411" s="157"/>
      <c r="I411" s="157"/>
      <c r="J411" s="157"/>
      <c r="K411" s="157"/>
      <c r="L411" s="157"/>
      <c r="M411" s="157"/>
      <c r="N411" s="157"/>
      <c r="O411" s="157"/>
      <c r="P411" s="157"/>
      <c r="Q411" s="157"/>
      <c r="R411" s="157"/>
      <c r="S411" s="157"/>
      <c r="T411" s="157"/>
      <c r="U411" s="157"/>
      <c r="V411" t="s" s="154">
        <v>2332</v>
      </c>
      <c r="W411" s="157"/>
      <c r="X411" s="157"/>
      <c r="Y411" s="157"/>
      <c r="Z411" s="157"/>
      <c r="AA411" s="157"/>
      <c r="AB411" s="157"/>
      <c r="AC411" s="157"/>
      <c r="AD411" s="157"/>
      <c r="AE411" s="157"/>
      <c r="AF411" s="157"/>
      <c r="AG411" s="157"/>
      <c r="AH411" s="157"/>
    </row>
    <row r="412" s="141" customFormat="1" ht="15.2" customHeight="1">
      <c r="B412" t="s" s="153">
        <f>IF(INDEX(C412:AH412,1,'Tarifas Eléctricas'!$E$38)=0," ",INDEX(C412:AH412,1,'Tarifas Eléctricas'!$E$38))</f>
        <v>570</v>
      </c>
      <c r="C412" s="157"/>
      <c r="D412" s="157"/>
      <c r="E412" s="157"/>
      <c r="F412" s="157"/>
      <c r="G412" s="157"/>
      <c r="H412" s="157"/>
      <c r="I412" s="157"/>
      <c r="J412" s="157"/>
      <c r="K412" s="157"/>
      <c r="L412" s="157"/>
      <c r="M412" s="157"/>
      <c r="N412" s="157"/>
      <c r="O412" s="157"/>
      <c r="P412" s="157"/>
      <c r="Q412" s="157"/>
      <c r="R412" s="157"/>
      <c r="S412" s="157"/>
      <c r="T412" s="157"/>
      <c r="U412" s="157"/>
      <c r="V412" t="s" s="154">
        <v>2333</v>
      </c>
      <c r="W412" s="157"/>
      <c r="X412" s="157"/>
      <c r="Y412" s="157"/>
      <c r="Z412" s="157"/>
      <c r="AA412" s="157"/>
      <c r="AB412" s="157"/>
      <c r="AC412" s="157"/>
      <c r="AD412" s="157"/>
      <c r="AE412" s="157"/>
      <c r="AF412" s="157"/>
      <c r="AG412" s="157"/>
      <c r="AH412" s="157"/>
    </row>
    <row r="413" s="141" customFormat="1" ht="15.2" customHeight="1">
      <c r="B413" t="s" s="153">
        <f>IF(INDEX(C413:AH413,1,'Tarifas Eléctricas'!$E$38)=0," ",INDEX(C413:AH413,1,'Tarifas Eléctricas'!$E$38))</f>
        <v>570</v>
      </c>
      <c r="C413" s="157"/>
      <c r="D413" s="157"/>
      <c r="E413" s="157"/>
      <c r="F413" s="157"/>
      <c r="G413" s="157"/>
      <c r="H413" s="157"/>
      <c r="I413" s="157"/>
      <c r="J413" s="157"/>
      <c r="K413" s="157"/>
      <c r="L413" s="157"/>
      <c r="M413" s="157"/>
      <c r="N413" s="157"/>
      <c r="O413" s="157"/>
      <c r="P413" s="157"/>
      <c r="Q413" s="157"/>
      <c r="R413" s="157"/>
      <c r="S413" s="157"/>
      <c r="T413" s="157"/>
      <c r="U413" s="157"/>
      <c r="V413" t="s" s="154">
        <v>2334</v>
      </c>
      <c r="W413" s="157"/>
      <c r="X413" s="157"/>
      <c r="Y413" s="157"/>
      <c r="Z413" s="157"/>
      <c r="AA413" s="157"/>
      <c r="AB413" s="157"/>
      <c r="AC413" s="157"/>
      <c r="AD413" s="157"/>
      <c r="AE413" s="157"/>
      <c r="AF413" s="157"/>
      <c r="AG413" s="157"/>
      <c r="AH413" s="157"/>
    </row>
    <row r="414" s="141" customFormat="1" ht="15.2" customHeight="1">
      <c r="B414" t="s" s="153">
        <f>IF(INDEX(C414:AH414,1,'Tarifas Eléctricas'!$E$38)=0," ",INDEX(C414:AH414,1,'Tarifas Eléctricas'!$E$38))</f>
        <v>570</v>
      </c>
      <c r="C414" s="157"/>
      <c r="D414" s="157"/>
      <c r="E414" s="157"/>
      <c r="F414" s="157"/>
      <c r="G414" s="157"/>
      <c r="H414" s="157"/>
      <c r="I414" s="157"/>
      <c r="J414" s="157"/>
      <c r="K414" s="157"/>
      <c r="L414" s="157"/>
      <c r="M414" s="157"/>
      <c r="N414" s="157"/>
      <c r="O414" s="157"/>
      <c r="P414" s="157"/>
      <c r="Q414" s="157"/>
      <c r="R414" s="157"/>
      <c r="S414" s="157"/>
      <c r="T414" s="157"/>
      <c r="U414" s="157"/>
      <c r="V414" t="s" s="154">
        <v>2335</v>
      </c>
      <c r="W414" s="157"/>
      <c r="X414" s="157"/>
      <c r="Y414" s="157"/>
      <c r="Z414" s="157"/>
      <c r="AA414" s="157"/>
      <c r="AB414" s="157"/>
      <c r="AC414" s="157"/>
      <c r="AD414" s="157"/>
      <c r="AE414" s="157"/>
      <c r="AF414" s="157"/>
      <c r="AG414" s="157"/>
      <c r="AH414" s="157"/>
    </row>
    <row r="415" s="141" customFormat="1" ht="15.2" customHeight="1">
      <c r="B415" t="s" s="153">
        <f>IF(INDEX(C415:AH415,1,'Tarifas Eléctricas'!$E$38)=0," ",INDEX(C415:AH415,1,'Tarifas Eléctricas'!$E$38))</f>
        <v>570</v>
      </c>
      <c r="C415" s="157"/>
      <c r="D415" s="157"/>
      <c r="E415" s="157"/>
      <c r="F415" s="157"/>
      <c r="G415" s="157"/>
      <c r="H415" s="157"/>
      <c r="I415" s="157"/>
      <c r="J415" s="157"/>
      <c r="K415" s="157"/>
      <c r="L415" s="157"/>
      <c r="M415" s="157"/>
      <c r="N415" s="157"/>
      <c r="O415" s="157"/>
      <c r="P415" s="157"/>
      <c r="Q415" s="157"/>
      <c r="R415" s="157"/>
      <c r="S415" s="157"/>
      <c r="T415" s="157"/>
      <c r="U415" s="157"/>
      <c r="V415" t="s" s="154">
        <v>2336</v>
      </c>
      <c r="W415" s="157"/>
      <c r="X415" s="157"/>
      <c r="Y415" s="157"/>
      <c r="Z415" s="157"/>
      <c r="AA415" s="157"/>
      <c r="AB415" s="157"/>
      <c r="AC415" s="157"/>
      <c r="AD415" s="157"/>
      <c r="AE415" s="157"/>
      <c r="AF415" s="157"/>
      <c r="AG415" s="157"/>
      <c r="AH415" s="157"/>
    </row>
    <row r="416" s="141" customFormat="1" ht="15.2" customHeight="1">
      <c r="B416" t="s" s="153">
        <f>IF(INDEX(C416:AH416,1,'Tarifas Eléctricas'!$E$38)=0," ",INDEX(C416:AH416,1,'Tarifas Eléctricas'!$E$38))</f>
        <v>570</v>
      </c>
      <c r="C416" s="157"/>
      <c r="D416" s="157"/>
      <c r="E416" s="157"/>
      <c r="F416" s="157"/>
      <c r="G416" s="157"/>
      <c r="H416" s="157"/>
      <c r="I416" s="157"/>
      <c r="J416" s="157"/>
      <c r="K416" s="157"/>
      <c r="L416" s="157"/>
      <c r="M416" s="157"/>
      <c r="N416" s="157"/>
      <c r="O416" s="157"/>
      <c r="P416" s="157"/>
      <c r="Q416" s="157"/>
      <c r="R416" s="157"/>
      <c r="S416" s="157"/>
      <c r="T416" s="157"/>
      <c r="U416" s="157"/>
      <c r="V416" t="s" s="154">
        <v>2337</v>
      </c>
      <c r="W416" s="157"/>
      <c r="X416" s="157"/>
      <c r="Y416" s="157"/>
      <c r="Z416" s="157"/>
      <c r="AA416" s="157"/>
      <c r="AB416" s="157"/>
      <c r="AC416" s="157"/>
      <c r="AD416" s="157"/>
      <c r="AE416" s="157"/>
      <c r="AF416" s="157"/>
      <c r="AG416" s="157"/>
      <c r="AH416" s="157"/>
    </row>
    <row r="417" s="141" customFormat="1" ht="15.2" customHeight="1">
      <c r="B417" t="s" s="153">
        <f>IF(INDEX(C417:AH417,1,'Tarifas Eléctricas'!$E$38)=0," ",INDEX(C417:AH417,1,'Tarifas Eléctricas'!$E$38))</f>
        <v>570</v>
      </c>
      <c r="C417" s="157"/>
      <c r="D417" s="157"/>
      <c r="E417" s="157"/>
      <c r="F417" s="157"/>
      <c r="G417" s="157"/>
      <c r="H417" s="157"/>
      <c r="I417" s="157"/>
      <c r="J417" s="157"/>
      <c r="K417" s="157"/>
      <c r="L417" s="157"/>
      <c r="M417" s="157"/>
      <c r="N417" s="157"/>
      <c r="O417" s="157"/>
      <c r="P417" s="157"/>
      <c r="Q417" s="157"/>
      <c r="R417" s="157"/>
      <c r="S417" s="157"/>
      <c r="T417" s="157"/>
      <c r="U417" s="157"/>
      <c r="V417" t="s" s="154">
        <v>2338</v>
      </c>
      <c r="W417" s="157"/>
      <c r="X417" s="157"/>
      <c r="Y417" s="157"/>
      <c r="Z417" s="157"/>
      <c r="AA417" s="157"/>
      <c r="AB417" s="157"/>
      <c r="AC417" s="157"/>
      <c r="AD417" s="157"/>
      <c r="AE417" s="157"/>
      <c r="AF417" s="157"/>
      <c r="AG417" s="157"/>
      <c r="AH417" s="157"/>
    </row>
    <row r="418" s="141" customFormat="1" ht="15.2" customHeight="1">
      <c r="B418" t="s" s="153">
        <f>IF(INDEX(C418:AH418,1,'Tarifas Eléctricas'!$E$38)=0," ",INDEX(C418:AH418,1,'Tarifas Eléctricas'!$E$38))</f>
        <v>570</v>
      </c>
      <c r="C418" s="157"/>
      <c r="D418" s="157"/>
      <c r="E418" s="157"/>
      <c r="F418" s="157"/>
      <c r="G418" s="157"/>
      <c r="H418" s="157"/>
      <c r="I418" s="157"/>
      <c r="J418" s="157"/>
      <c r="K418" s="157"/>
      <c r="L418" s="157"/>
      <c r="M418" s="157"/>
      <c r="N418" s="157"/>
      <c r="O418" s="157"/>
      <c r="P418" s="157"/>
      <c r="Q418" s="157"/>
      <c r="R418" s="157"/>
      <c r="S418" s="157"/>
      <c r="T418" s="157"/>
      <c r="U418" s="157"/>
      <c r="V418" t="s" s="154">
        <v>2339</v>
      </c>
      <c r="W418" s="157"/>
      <c r="X418" s="157"/>
      <c r="Y418" s="157"/>
      <c r="Z418" s="157"/>
      <c r="AA418" s="157"/>
      <c r="AB418" s="157"/>
      <c r="AC418" s="157"/>
      <c r="AD418" s="157"/>
      <c r="AE418" s="157"/>
      <c r="AF418" s="157"/>
      <c r="AG418" s="157"/>
      <c r="AH418" s="157"/>
    </row>
    <row r="419" s="141" customFormat="1" ht="15.2" customHeight="1">
      <c r="B419" t="s" s="153">
        <f>IF(INDEX(C419:AH419,1,'Tarifas Eléctricas'!$E$38)=0," ",INDEX(C419:AH419,1,'Tarifas Eléctricas'!$E$38))</f>
        <v>570</v>
      </c>
      <c r="C419" s="157"/>
      <c r="D419" s="157"/>
      <c r="E419" s="157"/>
      <c r="F419" s="157"/>
      <c r="G419" s="157"/>
      <c r="H419" s="157"/>
      <c r="I419" s="157"/>
      <c r="J419" s="157"/>
      <c r="K419" s="157"/>
      <c r="L419" s="157"/>
      <c r="M419" s="157"/>
      <c r="N419" s="157"/>
      <c r="O419" s="157"/>
      <c r="P419" s="157"/>
      <c r="Q419" s="157"/>
      <c r="R419" s="157"/>
      <c r="S419" s="157"/>
      <c r="T419" s="157"/>
      <c r="U419" s="157"/>
      <c r="V419" t="s" s="154">
        <v>2340</v>
      </c>
      <c r="W419" s="157"/>
      <c r="X419" s="157"/>
      <c r="Y419" s="157"/>
      <c r="Z419" s="157"/>
      <c r="AA419" s="157"/>
      <c r="AB419" s="157"/>
      <c r="AC419" s="157"/>
      <c r="AD419" s="157"/>
      <c r="AE419" s="157"/>
      <c r="AF419" s="157"/>
      <c r="AG419" s="157"/>
      <c r="AH419" s="157"/>
    </row>
    <row r="420" s="141" customFormat="1" ht="15.2" customHeight="1">
      <c r="B420" t="s" s="153">
        <f>IF(INDEX(C420:AH420,1,'Tarifas Eléctricas'!$E$38)=0," ",INDEX(C420:AH420,1,'Tarifas Eléctricas'!$E$38))</f>
        <v>570</v>
      </c>
      <c r="C420" s="157"/>
      <c r="D420" s="157"/>
      <c r="E420" s="157"/>
      <c r="F420" s="157"/>
      <c r="G420" s="157"/>
      <c r="H420" s="157"/>
      <c r="I420" s="157"/>
      <c r="J420" s="157"/>
      <c r="K420" s="157"/>
      <c r="L420" s="157"/>
      <c r="M420" s="157"/>
      <c r="N420" s="157"/>
      <c r="O420" s="157"/>
      <c r="P420" s="157"/>
      <c r="Q420" s="157"/>
      <c r="R420" s="157"/>
      <c r="S420" s="157"/>
      <c r="T420" s="157"/>
      <c r="U420" s="157"/>
      <c r="V420" t="s" s="154">
        <v>2341</v>
      </c>
      <c r="W420" s="157"/>
      <c r="X420" s="157"/>
      <c r="Y420" s="157"/>
      <c r="Z420" s="157"/>
      <c r="AA420" s="157"/>
      <c r="AB420" s="157"/>
      <c r="AC420" s="157"/>
      <c r="AD420" s="157"/>
      <c r="AE420" s="157"/>
      <c r="AF420" s="157"/>
      <c r="AG420" s="157"/>
      <c r="AH420" s="157"/>
    </row>
    <row r="421" s="141" customFormat="1" ht="15.2" customHeight="1">
      <c r="B421" t="s" s="153">
        <f>IF(INDEX(C421:AH421,1,'Tarifas Eléctricas'!$E$38)=0," ",INDEX(C421:AH421,1,'Tarifas Eléctricas'!$E$38))</f>
        <v>570</v>
      </c>
      <c r="C421" s="157"/>
      <c r="D421" s="157"/>
      <c r="E421" s="157"/>
      <c r="F421" s="157"/>
      <c r="G421" s="157"/>
      <c r="H421" s="157"/>
      <c r="I421" s="157"/>
      <c r="J421" s="157"/>
      <c r="K421" s="157"/>
      <c r="L421" s="157"/>
      <c r="M421" s="157"/>
      <c r="N421" s="157"/>
      <c r="O421" s="157"/>
      <c r="P421" s="157"/>
      <c r="Q421" s="157"/>
      <c r="R421" s="157"/>
      <c r="S421" s="157"/>
      <c r="T421" s="157"/>
      <c r="U421" s="157"/>
      <c r="V421" t="s" s="154">
        <v>2342</v>
      </c>
      <c r="W421" s="157"/>
      <c r="X421" s="157"/>
      <c r="Y421" s="157"/>
      <c r="Z421" s="157"/>
      <c r="AA421" s="157"/>
      <c r="AB421" s="157"/>
      <c r="AC421" s="157"/>
      <c r="AD421" s="157"/>
      <c r="AE421" s="157"/>
      <c r="AF421" s="157"/>
      <c r="AG421" s="157"/>
      <c r="AH421" s="157"/>
    </row>
    <row r="422" s="141" customFormat="1" ht="15.2" customHeight="1">
      <c r="B422" t="s" s="153">
        <f>IF(INDEX(C422:AH422,1,'Tarifas Eléctricas'!$E$38)=0," ",INDEX(C422:AH422,1,'Tarifas Eléctricas'!$E$38))</f>
        <v>570</v>
      </c>
      <c r="C422" s="157"/>
      <c r="D422" s="157"/>
      <c r="E422" s="157"/>
      <c r="F422" s="157"/>
      <c r="G422" s="157"/>
      <c r="H422" s="157"/>
      <c r="I422" s="157"/>
      <c r="J422" s="157"/>
      <c r="K422" s="157"/>
      <c r="L422" s="157"/>
      <c r="M422" s="157"/>
      <c r="N422" s="157"/>
      <c r="O422" s="157"/>
      <c r="P422" s="157"/>
      <c r="Q422" s="157"/>
      <c r="R422" s="157"/>
      <c r="S422" s="157"/>
      <c r="T422" s="157"/>
      <c r="U422" s="157"/>
      <c r="V422" t="s" s="154">
        <v>2343</v>
      </c>
      <c r="W422" s="157"/>
      <c r="X422" s="157"/>
      <c r="Y422" s="157"/>
      <c r="Z422" s="157"/>
      <c r="AA422" s="157"/>
      <c r="AB422" s="157"/>
      <c r="AC422" s="157"/>
      <c r="AD422" s="157"/>
      <c r="AE422" s="157"/>
      <c r="AF422" s="157"/>
      <c r="AG422" s="157"/>
      <c r="AH422" s="157"/>
    </row>
    <row r="423" s="141" customFormat="1" ht="15.2" customHeight="1">
      <c r="B423" t="s" s="153">
        <f>IF(INDEX(C423:AH423,1,'Tarifas Eléctricas'!$E$38)=0," ",INDEX(C423:AH423,1,'Tarifas Eléctricas'!$E$38))</f>
        <v>570</v>
      </c>
      <c r="C423" s="157"/>
      <c r="D423" s="157"/>
      <c r="E423" s="157"/>
      <c r="F423" s="157"/>
      <c r="G423" s="157"/>
      <c r="H423" s="157"/>
      <c r="I423" s="157"/>
      <c r="J423" s="157"/>
      <c r="K423" s="157"/>
      <c r="L423" s="157"/>
      <c r="M423" s="157"/>
      <c r="N423" s="157"/>
      <c r="O423" s="157"/>
      <c r="P423" s="157"/>
      <c r="Q423" s="157"/>
      <c r="R423" s="157"/>
      <c r="S423" s="157"/>
      <c r="T423" s="157"/>
      <c r="U423" s="157"/>
      <c r="V423" t="s" s="154">
        <v>2344</v>
      </c>
      <c r="W423" s="157"/>
      <c r="X423" s="157"/>
      <c r="Y423" s="157"/>
      <c r="Z423" s="157"/>
      <c r="AA423" s="157"/>
      <c r="AB423" s="157"/>
      <c r="AC423" s="157"/>
      <c r="AD423" s="157"/>
      <c r="AE423" s="157"/>
      <c r="AF423" s="157"/>
      <c r="AG423" s="157"/>
      <c r="AH423" s="157"/>
    </row>
    <row r="424" s="141" customFormat="1" ht="15.2" customHeight="1">
      <c r="B424" t="s" s="153">
        <f>IF(INDEX(C424:AH424,1,'Tarifas Eléctricas'!$E$38)=0," ",INDEX(C424:AH424,1,'Tarifas Eléctricas'!$E$38))</f>
        <v>570</v>
      </c>
      <c r="C424" s="157"/>
      <c r="D424" s="157"/>
      <c r="E424" s="157"/>
      <c r="F424" s="157"/>
      <c r="G424" s="157"/>
      <c r="H424" s="157"/>
      <c r="I424" s="157"/>
      <c r="J424" s="157"/>
      <c r="K424" s="157"/>
      <c r="L424" s="157"/>
      <c r="M424" s="157"/>
      <c r="N424" s="157"/>
      <c r="O424" s="157"/>
      <c r="P424" s="157"/>
      <c r="Q424" s="157"/>
      <c r="R424" s="157"/>
      <c r="S424" s="157"/>
      <c r="T424" s="157"/>
      <c r="U424" s="157"/>
      <c r="V424" t="s" s="154">
        <v>2345</v>
      </c>
      <c r="W424" s="157"/>
      <c r="X424" s="157"/>
      <c r="Y424" s="157"/>
      <c r="Z424" s="157"/>
      <c r="AA424" s="157"/>
      <c r="AB424" s="157"/>
      <c r="AC424" s="157"/>
      <c r="AD424" s="157"/>
      <c r="AE424" s="157"/>
      <c r="AF424" s="157"/>
      <c r="AG424" s="157"/>
      <c r="AH424" s="157"/>
    </row>
    <row r="425" s="141" customFormat="1" ht="15.2" customHeight="1">
      <c r="B425" t="s" s="153">
        <f>IF(INDEX(C425:AH425,1,'Tarifas Eléctricas'!$E$38)=0," ",INDEX(C425:AH425,1,'Tarifas Eléctricas'!$E$38))</f>
        <v>570</v>
      </c>
      <c r="C425" s="157"/>
      <c r="D425" s="157"/>
      <c r="E425" s="157"/>
      <c r="F425" s="157"/>
      <c r="G425" s="157"/>
      <c r="H425" s="157"/>
      <c r="I425" s="157"/>
      <c r="J425" s="157"/>
      <c r="K425" s="157"/>
      <c r="L425" s="157"/>
      <c r="M425" s="157"/>
      <c r="N425" s="157"/>
      <c r="O425" s="157"/>
      <c r="P425" s="157"/>
      <c r="Q425" s="157"/>
      <c r="R425" s="157"/>
      <c r="S425" s="157"/>
      <c r="T425" s="157"/>
      <c r="U425" s="157"/>
      <c r="V425" t="s" s="154">
        <v>2346</v>
      </c>
      <c r="W425" s="157"/>
      <c r="X425" s="157"/>
      <c r="Y425" s="157"/>
      <c r="Z425" s="157"/>
      <c r="AA425" s="157"/>
      <c r="AB425" s="157"/>
      <c r="AC425" s="157"/>
      <c r="AD425" s="157"/>
      <c r="AE425" s="157"/>
      <c r="AF425" s="157"/>
      <c r="AG425" s="157"/>
      <c r="AH425" s="157"/>
    </row>
    <row r="426" s="141" customFormat="1" ht="15.2" customHeight="1">
      <c r="B426" t="s" s="153">
        <f>IF(INDEX(C426:AH426,1,'Tarifas Eléctricas'!$E$38)=0," ",INDEX(C426:AH426,1,'Tarifas Eléctricas'!$E$38))</f>
        <v>570</v>
      </c>
      <c r="C426" s="157"/>
      <c r="D426" s="157"/>
      <c r="E426" s="157"/>
      <c r="F426" s="157"/>
      <c r="G426" s="157"/>
      <c r="H426" s="157"/>
      <c r="I426" s="157"/>
      <c r="J426" s="157"/>
      <c r="K426" s="157"/>
      <c r="L426" s="157"/>
      <c r="M426" s="157"/>
      <c r="N426" s="157"/>
      <c r="O426" s="157"/>
      <c r="P426" s="157"/>
      <c r="Q426" s="157"/>
      <c r="R426" s="157"/>
      <c r="S426" s="157"/>
      <c r="T426" s="157"/>
      <c r="U426" s="157"/>
      <c r="V426" t="s" s="154">
        <v>2347</v>
      </c>
      <c r="W426" s="157"/>
      <c r="X426" s="157"/>
      <c r="Y426" s="157"/>
      <c r="Z426" s="157"/>
      <c r="AA426" s="157"/>
      <c r="AB426" s="157"/>
      <c r="AC426" s="157"/>
      <c r="AD426" s="157"/>
      <c r="AE426" s="157"/>
      <c r="AF426" s="157"/>
      <c r="AG426" s="157"/>
      <c r="AH426" s="157"/>
    </row>
    <row r="427" s="141" customFormat="1" ht="15.2" customHeight="1">
      <c r="B427" t="s" s="153">
        <f>IF(INDEX(C427:AH427,1,'Tarifas Eléctricas'!$E$38)=0," ",INDEX(C427:AH427,1,'Tarifas Eléctricas'!$E$38))</f>
        <v>570</v>
      </c>
      <c r="C427" s="157"/>
      <c r="D427" s="157"/>
      <c r="E427" s="157"/>
      <c r="F427" s="157"/>
      <c r="G427" s="157"/>
      <c r="H427" s="157"/>
      <c r="I427" s="157"/>
      <c r="J427" s="157"/>
      <c r="K427" s="157"/>
      <c r="L427" s="157"/>
      <c r="M427" s="157"/>
      <c r="N427" s="157"/>
      <c r="O427" s="157"/>
      <c r="P427" s="157"/>
      <c r="Q427" s="157"/>
      <c r="R427" s="157"/>
      <c r="S427" s="157"/>
      <c r="T427" s="157"/>
      <c r="U427" s="157"/>
      <c r="V427" t="s" s="154">
        <v>2348</v>
      </c>
      <c r="W427" s="157"/>
      <c r="X427" s="157"/>
      <c r="Y427" s="157"/>
      <c r="Z427" s="157"/>
      <c r="AA427" s="157"/>
      <c r="AB427" s="157"/>
      <c r="AC427" s="157"/>
      <c r="AD427" s="157"/>
      <c r="AE427" s="157"/>
      <c r="AF427" s="157"/>
      <c r="AG427" s="157"/>
      <c r="AH427" s="157"/>
    </row>
    <row r="428" s="141" customFormat="1" ht="15.2" customHeight="1">
      <c r="B428" t="s" s="153">
        <f>IF(INDEX(C428:AH428,1,'Tarifas Eléctricas'!$E$38)=0," ",INDEX(C428:AH428,1,'Tarifas Eléctricas'!$E$38))</f>
        <v>570</v>
      </c>
      <c r="C428" s="157"/>
      <c r="D428" s="157"/>
      <c r="E428" s="157"/>
      <c r="F428" s="157"/>
      <c r="G428" s="157"/>
      <c r="H428" s="157"/>
      <c r="I428" s="157"/>
      <c r="J428" s="157"/>
      <c r="K428" s="157"/>
      <c r="L428" s="157"/>
      <c r="M428" s="157"/>
      <c r="N428" s="157"/>
      <c r="O428" s="157"/>
      <c r="P428" s="157"/>
      <c r="Q428" s="157"/>
      <c r="R428" s="157"/>
      <c r="S428" s="157"/>
      <c r="T428" s="157"/>
      <c r="U428" s="157"/>
      <c r="V428" t="s" s="154">
        <v>2349</v>
      </c>
      <c r="W428" s="157"/>
      <c r="X428" s="157"/>
      <c r="Y428" s="157"/>
      <c r="Z428" s="157"/>
      <c r="AA428" s="157"/>
      <c r="AB428" s="157"/>
      <c r="AC428" s="157"/>
      <c r="AD428" s="157"/>
      <c r="AE428" s="157"/>
      <c r="AF428" s="157"/>
      <c r="AG428" s="157"/>
      <c r="AH428" s="157"/>
    </row>
    <row r="429" s="141" customFormat="1" ht="15.2" customHeight="1">
      <c r="B429" t="s" s="153">
        <f>IF(INDEX(C429:AH429,1,'Tarifas Eléctricas'!$E$38)=0," ",INDEX(C429:AH429,1,'Tarifas Eléctricas'!$E$38))</f>
        <v>570</v>
      </c>
      <c r="C429" s="157"/>
      <c r="D429" s="157"/>
      <c r="E429" s="157"/>
      <c r="F429" s="157"/>
      <c r="G429" s="157"/>
      <c r="H429" s="157"/>
      <c r="I429" s="157"/>
      <c r="J429" s="157"/>
      <c r="K429" s="157"/>
      <c r="L429" s="157"/>
      <c r="M429" s="157"/>
      <c r="N429" s="157"/>
      <c r="O429" s="157"/>
      <c r="P429" s="157"/>
      <c r="Q429" s="157"/>
      <c r="R429" s="157"/>
      <c r="S429" s="157"/>
      <c r="T429" s="157"/>
      <c r="U429" s="157"/>
      <c r="V429" t="s" s="154">
        <v>2350</v>
      </c>
      <c r="W429" s="157"/>
      <c r="X429" s="157"/>
      <c r="Y429" s="157"/>
      <c r="Z429" s="157"/>
      <c r="AA429" s="157"/>
      <c r="AB429" s="157"/>
      <c r="AC429" s="157"/>
      <c r="AD429" s="157"/>
      <c r="AE429" s="157"/>
      <c r="AF429" s="157"/>
      <c r="AG429" s="157"/>
      <c r="AH429" s="157"/>
    </row>
    <row r="430" s="141" customFormat="1" ht="15.2" customHeight="1">
      <c r="B430" t="s" s="153">
        <f>IF(INDEX(C430:AH430,1,'Tarifas Eléctricas'!$E$38)=0," ",INDEX(C430:AH430,1,'Tarifas Eléctricas'!$E$38))</f>
        <v>570</v>
      </c>
      <c r="C430" s="157"/>
      <c r="D430" s="157"/>
      <c r="E430" s="157"/>
      <c r="F430" s="157"/>
      <c r="G430" s="157"/>
      <c r="H430" s="157"/>
      <c r="I430" s="157"/>
      <c r="J430" s="157"/>
      <c r="K430" s="157"/>
      <c r="L430" s="157"/>
      <c r="M430" s="157"/>
      <c r="N430" s="157"/>
      <c r="O430" s="157"/>
      <c r="P430" s="157"/>
      <c r="Q430" s="157"/>
      <c r="R430" s="157"/>
      <c r="S430" s="157"/>
      <c r="T430" s="157"/>
      <c r="U430" s="157"/>
      <c r="V430" t="s" s="154">
        <v>2351</v>
      </c>
      <c r="W430" s="157"/>
      <c r="X430" s="157"/>
      <c r="Y430" s="157"/>
      <c r="Z430" s="157"/>
      <c r="AA430" s="157"/>
      <c r="AB430" s="157"/>
      <c r="AC430" s="157"/>
      <c r="AD430" s="157"/>
      <c r="AE430" s="157"/>
      <c r="AF430" s="157"/>
      <c r="AG430" s="157"/>
      <c r="AH430" s="157"/>
    </row>
    <row r="431" s="141" customFormat="1" ht="15.2" customHeight="1">
      <c r="B431" t="s" s="153">
        <f>IF(INDEX(C431:AH431,1,'Tarifas Eléctricas'!$E$38)=0," ",INDEX(C431:AH431,1,'Tarifas Eléctricas'!$E$38))</f>
        <v>570</v>
      </c>
      <c r="C431" s="157"/>
      <c r="D431" s="157"/>
      <c r="E431" s="157"/>
      <c r="F431" s="157"/>
      <c r="G431" s="157"/>
      <c r="H431" s="157"/>
      <c r="I431" s="157"/>
      <c r="J431" s="157"/>
      <c r="K431" s="157"/>
      <c r="L431" s="157"/>
      <c r="M431" s="157"/>
      <c r="N431" s="157"/>
      <c r="O431" s="157"/>
      <c r="P431" s="157"/>
      <c r="Q431" s="157"/>
      <c r="R431" s="157"/>
      <c r="S431" s="157"/>
      <c r="T431" s="157"/>
      <c r="U431" s="157"/>
      <c r="V431" t="s" s="154">
        <v>2352</v>
      </c>
      <c r="W431" s="157"/>
      <c r="X431" s="157"/>
      <c r="Y431" s="157"/>
      <c r="Z431" s="157"/>
      <c r="AA431" s="157"/>
      <c r="AB431" s="157"/>
      <c r="AC431" s="157"/>
      <c r="AD431" s="157"/>
      <c r="AE431" s="157"/>
      <c r="AF431" s="157"/>
      <c r="AG431" s="157"/>
      <c r="AH431" s="157"/>
    </row>
    <row r="432" s="141" customFormat="1" ht="15.2" customHeight="1">
      <c r="B432" t="s" s="153">
        <f>IF(INDEX(C432:AH432,1,'Tarifas Eléctricas'!$E$38)=0," ",INDEX(C432:AH432,1,'Tarifas Eléctricas'!$E$38))</f>
        <v>570</v>
      </c>
      <c r="C432" s="157"/>
      <c r="D432" s="157"/>
      <c r="E432" s="157"/>
      <c r="F432" s="157"/>
      <c r="G432" s="157"/>
      <c r="H432" s="157"/>
      <c r="I432" s="157"/>
      <c r="J432" s="157"/>
      <c r="K432" s="157"/>
      <c r="L432" s="157"/>
      <c r="M432" s="157"/>
      <c r="N432" s="157"/>
      <c r="O432" s="157"/>
      <c r="P432" s="157"/>
      <c r="Q432" s="157"/>
      <c r="R432" s="157"/>
      <c r="S432" s="157"/>
      <c r="T432" s="157"/>
      <c r="U432" s="157"/>
      <c r="V432" t="s" s="154">
        <v>2353</v>
      </c>
      <c r="W432" s="157"/>
      <c r="X432" s="157"/>
      <c r="Y432" s="157"/>
      <c r="Z432" s="157"/>
      <c r="AA432" s="157"/>
      <c r="AB432" s="157"/>
      <c r="AC432" s="157"/>
      <c r="AD432" s="157"/>
      <c r="AE432" s="157"/>
      <c r="AF432" s="157"/>
      <c r="AG432" s="157"/>
      <c r="AH432" s="157"/>
    </row>
    <row r="433" s="141" customFormat="1" ht="15.2" customHeight="1">
      <c r="B433" t="s" s="153">
        <f>IF(INDEX(C433:AH433,1,'Tarifas Eléctricas'!$E$38)=0," ",INDEX(C433:AH433,1,'Tarifas Eléctricas'!$E$38))</f>
        <v>570</v>
      </c>
      <c r="C433" s="157"/>
      <c r="D433" s="157"/>
      <c r="E433" s="157"/>
      <c r="F433" s="157"/>
      <c r="G433" s="157"/>
      <c r="H433" s="157"/>
      <c r="I433" s="157"/>
      <c r="J433" s="157"/>
      <c r="K433" s="157"/>
      <c r="L433" s="157"/>
      <c r="M433" s="157"/>
      <c r="N433" s="157"/>
      <c r="O433" s="157"/>
      <c r="P433" s="157"/>
      <c r="Q433" s="157"/>
      <c r="R433" s="157"/>
      <c r="S433" s="157"/>
      <c r="T433" s="157"/>
      <c r="U433" s="157"/>
      <c r="V433" t="s" s="154">
        <v>2354</v>
      </c>
      <c r="W433" s="157"/>
      <c r="X433" s="157"/>
      <c r="Y433" s="157"/>
      <c r="Z433" s="157"/>
      <c r="AA433" s="157"/>
      <c r="AB433" s="157"/>
      <c r="AC433" s="157"/>
      <c r="AD433" s="157"/>
      <c r="AE433" s="157"/>
      <c r="AF433" s="157"/>
      <c r="AG433" s="157"/>
      <c r="AH433" s="157"/>
    </row>
    <row r="434" s="141" customFormat="1" ht="15.2" customHeight="1">
      <c r="B434" t="s" s="153">
        <f>IF(INDEX(C434:AH434,1,'Tarifas Eléctricas'!$E$38)=0," ",INDEX(C434:AH434,1,'Tarifas Eléctricas'!$E$38))</f>
        <v>570</v>
      </c>
      <c r="C434" s="157"/>
      <c r="D434" s="157"/>
      <c r="E434" s="157"/>
      <c r="F434" s="157"/>
      <c r="G434" s="157"/>
      <c r="H434" s="157"/>
      <c r="I434" s="157"/>
      <c r="J434" s="157"/>
      <c r="K434" s="157"/>
      <c r="L434" s="157"/>
      <c r="M434" s="157"/>
      <c r="N434" s="157"/>
      <c r="O434" s="157"/>
      <c r="P434" s="157"/>
      <c r="Q434" s="157"/>
      <c r="R434" s="157"/>
      <c r="S434" s="157"/>
      <c r="T434" s="157"/>
      <c r="U434" s="157"/>
      <c r="V434" t="s" s="154">
        <v>2355</v>
      </c>
      <c r="W434" s="157"/>
      <c r="X434" s="157"/>
      <c r="Y434" s="157"/>
      <c r="Z434" s="157"/>
      <c r="AA434" s="157"/>
      <c r="AB434" s="157"/>
      <c r="AC434" s="157"/>
      <c r="AD434" s="157"/>
      <c r="AE434" s="157"/>
      <c r="AF434" s="157"/>
      <c r="AG434" s="157"/>
      <c r="AH434" s="157"/>
    </row>
    <row r="435" s="141" customFormat="1" ht="15.2" customHeight="1">
      <c r="B435" t="s" s="153">
        <f>IF(INDEX(C435:AH435,1,'Tarifas Eléctricas'!$E$38)=0," ",INDEX(C435:AH435,1,'Tarifas Eléctricas'!$E$38))</f>
        <v>570</v>
      </c>
      <c r="C435" s="157"/>
      <c r="D435" s="157"/>
      <c r="E435" s="157"/>
      <c r="F435" s="157"/>
      <c r="G435" s="157"/>
      <c r="H435" s="157"/>
      <c r="I435" s="157"/>
      <c r="J435" s="157"/>
      <c r="K435" s="157"/>
      <c r="L435" s="157"/>
      <c r="M435" s="157"/>
      <c r="N435" s="157"/>
      <c r="O435" s="157"/>
      <c r="P435" s="157"/>
      <c r="Q435" s="157"/>
      <c r="R435" s="157"/>
      <c r="S435" s="157"/>
      <c r="T435" s="157"/>
      <c r="U435" s="157"/>
      <c r="V435" t="s" s="154">
        <v>2356</v>
      </c>
      <c r="W435" s="157"/>
      <c r="X435" s="157"/>
      <c r="Y435" s="157"/>
      <c r="Z435" s="157"/>
      <c r="AA435" s="157"/>
      <c r="AB435" s="157"/>
      <c r="AC435" s="157"/>
      <c r="AD435" s="157"/>
      <c r="AE435" s="157"/>
      <c r="AF435" s="157"/>
      <c r="AG435" s="157"/>
      <c r="AH435" s="157"/>
    </row>
    <row r="436" s="141" customFormat="1" ht="15.2" customHeight="1">
      <c r="B436" t="s" s="153">
        <f>IF(INDEX(C436:AH436,1,'Tarifas Eléctricas'!$E$38)=0," ",INDEX(C436:AH436,1,'Tarifas Eléctricas'!$E$38))</f>
        <v>570</v>
      </c>
      <c r="C436" s="157"/>
      <c r="D436" s="157"/>
      <c r="E436" s="157"/>
      <c r="F436" s="157"/>
      <c r="G436" s="157"/>
      <c r="H436" s="157"/>
      <c r="I436" s="157"/>
      <c r="J436" s="157"/>
      <c r="K436" s="157"/>
      <c r="L436" s="157"/>
      <c r="M436" s="157"/>
      <c r="N436" s="157"/>
      <c r="O436" s="157"/>
      <c r="P436" s="157"/>
      <c r="Q436" s="157"/>
      <c r="R436" s="157"/>
      <c r="S436" s="157"/>
      <c r="T436" s="157"/>
      <c r="U436" s="157"/>
      <c r="V436" t="s" s="154">
        <v>2357</v>
      </c>
      <c r="W436" s="157"/>
      <c r="X436" s="157"/>
      <c r="Y436" s="157"/>
      <c r="Z436" s="157"/>
      <c r="AA436" s="157"/>
      <c r="AB436" s="157"/>
      <c r="AC436" s="157"/>
      <c r="AD436" s="157"/>
      <c r="AE436" s="157"/>
      <c r="AF436" s="157"/>
      <c r="AG436" s="157"/>
      <c r="AH436" s="157"/>
    </row>
    <row r="437" s="141" customFormat="1" ht="15.2" customHeight="1">
      <c r="B437" t="s" s="153">
        <f>IF(INDEX(C437:AH437,1,'Tarifas Eléctricas'!$E$38)=0," ",INDEX(C437:AH437,1,'Tarifas Eléctricas'!$E$38))</f>
        <v>570</v>
      </c>
      <c r="C437" s="157"/>
      <c r="D437" s="157"/>
      <c r="E437" s="157"/>
      <c r="F437" s="157"/>
      <c r="G437" s="157"/>
      <c r="H437" s="157"/>
      <c r="I437" s="157"/>
      <c r="J437" s="157"/>
      <c r="K437" s="157"/>
      <c r="L437" s="157"/>
      <c r="M437" s="157"/>
      <c r="N437" s="157"/>
      <c r="O437" s="157"/>
      <c r="P437" s="157"/>
      <c r="Q437" s="157"/>
      <c r="R437" s="157"/>
      <c r="S437" s="157"/>
      <c r="T437" s="157"/>
      <c r="U437" s="157"/>
      <c r="V437" t="s" s="154">
        <v>2358</v>
      </c>
      <c r="W437" s="157"/>
      <c r="X437" s="157"/>
      <c r="Y437" s="157"/>
      <c r="Z437" s="157"/>
      <c r="AA437" s="157"/>
      <c r="AB437" s="157"/>
      <c r="AC437" s="157"/>
      <c r="AD437" s="157"/>
      <c r="AE437" s="157"/>
      <c r="AF437" s="157"/>
      <c r="AG437" s="157"/>
      <c r="AH437" s="157"/>
    </row>
    <row r="438" s="141" customFormat="1" ht="15.2" customHeight="1">
      <c r="B438" t="s" s="153">
        <f>IF(INDEX(C438:AH438,1,'Tarifas Eléctricas'!$E$38)=0," ",INDEX(C438:AH438,1,'Tarifas Eléctricas'!$E$38))</f>
        <v>570</v>
      </c>
      <c r="C438" s="157"/>
      <c r="D438" s="157"/>
      <c r="E438" s="157"/>
      <c r="F438" s="157"/>
      <c r="G438" s="157"/>
      <c r="H438" s="157"/>
      <c r="I438" s="157"/>
      <c r="J438" s="157"/>
      <c r="K438" s="157"/>
      <c r="L438" s="157"/>
      <c r="M438" s="157"/>
      <c r="N438" s="157"/>
      <c r="O438" s="157"/>
      <c r="P438" s="157"/>
      <c r="Q438" s="157"/>
      <c r="R438" s="157"/>
      <c r="S438" s="157"/>
      <c r="T438" s="157"/>
      <c r="U438" s="157"/>
      <c r="V438" t="s" s="154">
        <v>2359</v>
      </c>
      <c r="W438" s="157"/>
      <c r="X438" s="157"/>
      <c r="Y438" s="157"/>
      <c r="Z438" s="157"/>
      <c r="AA438" s="157"/>
      <c r="AB438" s="157"/>
      <c r="AC438" s="157"/>
      <c r="AD438" s="157"/>
      <c r="AE438" s="157"/>
      <c r="AF438" s="157"/>
      <c r="AG438" s="157"/>
      <c r="AH438" s="157"/>
    </row>
    <row r="439" s="141" customFormat="1" ht="15.2" customHeight="1">
      <c r="B439" t="s" s="153">
        <f>IF(INDEX(C439:AH439,1,'Tarifas Eléctricas'!$E$38)=0," ",INDEX(C439:AH439,1,'Tarifas Eléctricas'!$E$38))</f>
        <v>570</v>
      </c>
      <c r="C439" s="157"/>
      <c r="D439" s="157"/>
      <c r="E439" s="157"/>
      <c r="F439" s="157"/>
      <c r="G439" s="157"/>
      <c r="H439" s="157"/>
      <c r="I439" s="157"/>
      <c r="J439" s="157"/>
      <c r="K439" s="157"/>
      <c r="L439" s="157"/>
      <c r="M439" s="157"/>
      <c r="N439" s="157"/>
      <c r="O439" s="157"/>
      <c r="P439" s="157"/>
      <c r="Q439" s="157"/>
      <c r="R439" s="157"/>
      <c r="S439" s="157"/>
      <c r="T439" s="157"/>
      <c r="U439" s="157"/>
      <c r="V439" t="s" s="154">
        <v>2360</v>
      </c>
      <c r="W439" s="157"/>
      <c r="X439" s="157"/>
      <c r="Y439" s="157"/>
      <c r="Z439" s="157"/>
      <c r="AA439" s="157"/>
      <c r="AB439" s="157"/>
      <c r="AC439" s="157"/>
      <c r="AD439" s="157"/>
      <c r="AE439" s="157"/>
      <c r="AF439" s="157"/>
      <c r="AG439" s="157"/>
      <c r="AH439" s="157"/>
    </row>
    <row r="440" s="141" customFormat="1" ht="15.2" customHeight="1">
      <c r="B440" t="s" s="153">
        <f>IF(INDEX(C440:AH440,1,'Tarifas Eléctricas'!$E$38)=0," ",INDEX(C440:AH440,1,'Tarifas Eléctricas'!$E$38))</f>
        <v>570</v>
      </c>
      <c r="C440" s="157"/>
      <c r="D440" s="157"/>
      <c r="E440" s="157"/>
      <c r="F440" s="157"/>
      <c r="G440" s="157"/>
      <c r="H440" s="157"/>
      <c r="I440" s="157"/>
      <c r="J440" s="157"/>
      <c r="K440" s="157"/>
      <c r="L440" s="157"/>
      <c r="M440" s="157"/>
      <c r="N440" s="157"/>
      <c r="O440" s="157"/>
      <c r="P440" s="157"/>
      <c r="Q440" s="157"/>
      <c r="R440" s="157"/>
      <c r="S440" s="157"/>
      <c r="T440" s="157"/>
      <c r="U440" s="157"/>
      <c r="V440" t="s" s="154">
        <v>2361</v>
      </c>
      <c r="W440" s="157"/>
      <c r="X440" s="157"/>
      <c r="Y440" s="157"/>
      <c r="Z440" s="157"/>
      <c r="AA440" s="157"/>
      <c r="AB440" s="157"/>
      <c r="AC440" s="157"/>
      <c r="AD440" s="157"/>
      <c r="AE440" s="157"/>
      <c r="AF440" s="157"/>
      <c r="AG440" s="157"/>
      <c r="AH440" s="157"/>
    </row>
    <row r="441" s="141" customFormat="1" ht="15.2" customHeight="1">
      <c r="B441" t="s" s="153">
        <f>IF(INDEX(C441:AH441,1,'Tarifas Eléctricas'!$E$38)=0," ",INDEX(C441:AH441,1,'Tarifas Eléctricas'!$E$38))</f>
        <v>570</v>
      </c>
      <c r="C441" s="157"/>
      <c r="D441" s="157"/>
      <c r="E441" s="157"/>
      <c r="F441" s="157"/>
      <c r="G441" s="157"/>
      <c r="H441" s="157"/>
      <c r="I441" s="157"/>
      <c r="J441" s="157"/>
      <c r="K441" s="157"/>
      <c r="L441" s="157"/>
      <c r="M441" s="157"/>
      <c r="N441" s="157"/>
      <c r="O441" s="157"/>
      <c r="P441" s="157"/>
      <c r="Q441" s="157"/>
      <c r="R441" s="157"/>
      <c r="S441" s="157"/>
      <c r="T441" s="157"/>
      <c r="U441" s="157"/>
      <c r="V441" t="s" s="154">
        <v>2362</v>
      </c>
      <c r="W441" s="157"/>
      <c r="X441" s="157"/>
      <c r="Y441" s="157"/>
      <c r="Z441" s="157"/>
      <c r="AA441" s="157"/>
      <c r="AB441" s="157"/>
      <c r="AC441" s="157"/>
      <c r="AD441" s="157"/>
      <c r="AE441" s="157"/>
      <c r="AF441" s="157"/>
      <c r="AG441" s="157"/>
      <c r="AH441" s="157"/>
    </row>
    <row r="442" s="141" customFormat="1" ht="15.2" customHeight="1">
      <c r="B442" t="s" s="153">
        <f>IF(INDEX(C442:AH442,1,'Tarifas Eléctricas'!$E$38)=0," ",INDEX(C442:AH442,1,'Tarifas Eléctricas'!$E$38))</f>
        <v>570</v>
      </c>
      <c r="C442" s="157"/>
      <c r="D442" s="157"/>
      <c r="E442" s="157"/>
      <c r="F442" s="157"/>
      <c r="G442" s="157"/>
      <c r="H442" s="157"/>
      <c r="I442" s="157"/>
      <c r="J442" s="157"/>
      <c r="K442" s="157"/>
      <c r="L442" s="157"/>
      <c r="M442" s="157"/>
      <c r="N442" s="157"/>
      <c r="O442" s="157"/>
      <c r="P442" s="157"/>
      <c r="Q442" s="157"/>
      <c r="R442" s="157"/>
      <c r="S442" s="157"/>
      <c r="T442" s="157"/>
      <c r="U442" s="157"/>
      <c r="V442" t="s" s="154">
        <v>2363</v>
      </c>
      <c r="W442" s="157"/>
      <c r="X442" s="157"/>
      <c r="Y442" s="157"/>
      <c r="Z442" s="157"/>
      <c r="AA442" s="157"/>
      <c r="AB442" s="157"/>
      <c r="AC442" s="157"/>
      <c r="AD442" s="157"/>
      <c r="AE442" s="157"/>
      <c r="AF442" s="157"/>
      <c r="AG442" s="157"/>
      <c r="AH442" s="157"/>
    </row>
    <row r="443" s="141" customFormat="1" ht="15.2" customHeight="1">
      <c r="B443" t="s" s="153">
        <f>IF(INDEX(C443:AH443,1,'Tarifas Eléctricas'!$E$38)=0," ",INDEX(C443:AH443,1,'Tarifas Eléctricas'!$E$38))</f>
        <v>570</v>
      </c>
      <c r="C443" s="157"/>
      <c r="D443" s="157"/>
      <c r="E443" s="157"/>
      <c r="F443" s="157"/>
      <c r="G443" s="157"/>
      <c r="H443" s="157"/>
      <c r="I443" s="157"/>
      <c r="J443" s="157"/>
      <c r="K443" s="157"/>
      <c r="L443" s="157"/>
      <c r="M443" s="157"/>
      <c r="N443" s="157"/>
      <c r="O443" s="157"/>
      <c r="P443" s="157"/>
      <c r="Q443" s="157"/>
      <c r="R443" s="157"/>
      <c r="S443" s="157"/>
      <c r="T443" s="157"/>
      <c r="U443" s="157"/>
      <c r="V443" t="s" s="154">
        <v>2364</v>
      </c>
      <c r="W443" s="157"/>
      <c r="X443" s="157"/>
      <c r="Y443" s="157"/>
      <c r="Z443" s="157"/>
      <c r="AA443" s="157"/>
      <c r="AB443" s="157"/>
      <c r="AC443" s="157"/>
      <c r="AD443" s="157"/>
      <c r="AE443" s="157"/>
      <c r="AF443" s="157"/>
      <c r="AG443" s="157"/>
      <c r="AH443" s="157"/>
    </row>
    <row r="444" s="141" customFormat="1" ht="15.2" customHeight="1">
      <c r="B444" t="s" s="153">
        <f>IF(INDEX(C444:AH444,1,'Tarifas Eléctricas'!$E$38)=0," ",INDEX(C444:AH444,1,'Tarifas Eléctricas'!$E$38))</f>
        <v>570</v>
      </c>
      <c r="C444" s="157"/>
      <c r="D444" s="157"/>
      <c r="E444" s="157"/>
      <c r="F444" s="157"/>
      <c r="G444" s="157"/>
      <c r="H444" s="157"/>
      <c r="I444" s="157"/>
      <c r="J444" s="157"/>
      <c r="K444" s="157"/>
      <c r="L444" s="157"/>
      <c r="M444" s="157"/>
      <c r="N444" s="157"/>
      <c r="O444" s="157"/>
      <c r="P444" s="157"/>
      <c r="Q444" s="157"/>
      <c r="R444" s="157"/>
      <c r="S444" s="157"/>
      <c r="T444" s="157"/>
      <c r="U444" s="157"/>
      <c r="V444" t="s" s="154">
        <v>2365</v>
      </c>
      <c r="W444" s="157"/>
      <c r="X444" s="157"/>
      <c r="Y444" s="157"/>
      <c r="Z444" s="157"/>
      <c r="AA444" s="157"/>
      <c r="AB444" s="157"/>
      <c r="AC444" s="157"/>
      <c r="AD444" s="157"/>
      <c r="AE444" s="157"/>
      <c r="AF444" s="157"/>
      <c r="AG444" s="157"/>
      <c r="AH444" s="157"/>
    </row>
    <row r="445" s="141" customFormat="1" ht="15.2" customHeight="1">
      <c r="B445" t="s" s="153">
        <f>IF(INDEX(C445:AH445,1,'Tarifas Eléctricas'!$E$38)=0," ",INDEX(C445:AH445,1,'Tarifas Eléctricas'!$E$38))</f>
        <v>570</v>
      </c>
      <c r="C445" s="157"/>
      <c r="D445" s="157"/>
      <c r="E445" s="157"/>
      <c r="F445" s="157"/>
      <c r="G445" s="157"/>
      <c r="H445" s="157"/>
      <c r="I445" s="157"/>
      <c r="J445" s="157"/>
      <c r="K445" s="157"/>
      <c r="L445" s="157"/>
      <c r="M445" s="157"/>
      <c r="N445" s="157"/>
      <c r="O445" s="157"/>
      <c r="P445" s="157"/>
      <c r="Q445" s="157"/>
      <c r="R445" s="157"/>
      <c r="S445" s="157"/>
      <c r="T445" s="157"/>
      <c r="U445" s="157"/>
      <c r="V445" t="s" s="154">
        <v>2366</v>
      </c>
      <c r="W445" s="157"/>
      <c r="X445" s="157"/>
      <c r="Y445" s="157"/>
      <c r="Z445" s="157"/>
      <c r="AA445" s="157"/>
      <c r="AB445" s="157"/>
      <c r="AC445" s="157"/>
      <c r="AD445" s="157"/>
      <c r="AE445" s="157"/>
      <c r="AF445" s="157"/>
      <c r="AG445" s="157"/>
      <c r="AH445" s="157"/>
    </row>
    <row r="446" s="141" customFormat="1" ht="15.2" customHeight="1">
      <c r="B446" t="s" s="153">
        <f>IF(INDEX(C446:AH446,1,'Tarifas Eléctricas'!$E$38)=0," ",INDEX(C446:AH446,1,'Tarifas Eléctricas'!$E$38))</f>
        <v>570</v>
      </c>
      <c r="C446" s="157"/>
      <c r="D446" s="157"/>
      <c r="E446" s="157"/>
      <c r="F446" s="157"/>
      <c r="G446" s="157"/>
      <c r="H446" s="157"/>
      <c r="I446" s="157"/>
      <c r="J446" s="157"/>
      <c r="K446" s="157"/>
      <c r="L446" s="157"/>
      <c r="M446" s="157"/>
      <c r="N446" s="157"/>
      <c r="O446" s="157"/>
      <c r="P446" s="157"/>
      <c r="Q446" s="157"/>
      <c r="R446" s="157"/>
      <c r="S446" s="157"/>
      <c r="T446" s="157"/>
      <c r="U446" s="157"/>
      <c r="V446" t="s" s="154">
        <v>2367</v>
      </c>
      <c r="W446" s="157"/>
      <c r="X446" s="157"/>
      <c r="Y446" s="157"/>
      <c r="Z446" s="157"/>
      <c r="AA446" s="157"/>
      <c r="AB446" s="157"/>
      <c r="AC446" s="157"/>
      <c r="AD446" s="157"/>
      <c r="AE446" s="157"/>
      <c r="AF446" s="157"/>
      <c r="AG446" s="157"/>
      <c r="AH446" s="157"/>
    </row>
    <row r="447" s="141" customFormat="1" ht="15.2" customHeight="1">
      <c r="B447" t="s" s="153">
        <f>IF(INDEX(C447:AH447,1,'Tarifas Eléctricas'!$E$38)=0," ",INDEX(C447:AH447,1,'Tarifas Eléctricas'!$E$38))</f>
        <v>570</v>
      </c>
      <c r="C447" s="157"/>
      <c r="D447" s="157"/>
      <c r="E447" s="157"/>
      <c r="F447" s="157"/>
      <c r="G447" s="157"/>
      <c r="H447" s="157"/>
      <c r="I447" s="157"/>
      <c r="J447" s="157"/>
      <c r="K447" s="157"/>
      <c r="L447" s="157"/>
      <c r="M447" s="157"/>
      <c r="N447" s="157"/>
      <c r="O447" s="157"/>
      <c r="P447" s="157"/>
      <c r="Q447" s="157"/>
      <c r="R447" s="157"/>
      <c r="S447" s="157"/>
      <c r="T447" s="157"/>
      <c r="U447" s="157"/>
      <c r="V447" t="s" s="154">
        <v>2368</v>
      </c>
      <c r="W447" s="157"/>
      <c r="X447" s="157"/>
      <c r="Y447" s="157"/>
      <c r="Z447" s="157"/>
      <c r="AA447" s="157"/>
      <c r="AB447" s="157"/>
      <c r="AC447" s="157"/>
      <c r="AD447" s="157"/>
      <c r="AE447" s="157"/>
      <c r="AF447" s="157"/>
      <c r="AG447" s="157"/>
      <c r="AH447" s="157"/>
    </row>
    <row r="448" s="141" customFormat="1" ht="15.2" customHeight="1">
      <c r="B448" t="s" s="153">
        <f>IF(INDEX(C448:AH448,1,'Tarifas Eléctricas'!$E$38)=0," ",INDEX(C448:AH448,1,'Tarifas Eléctricas'!$E$38))</f>
        <v>570</v>
      </c>
      <c r="C448" s="157"/>
      <c r="D448" s="157"/>
      <c r="E448" s="157"/>
      <c r="F448" s="157"/>
      <c r="G448" s="157"/>
      <c r="H448" s="157"/>
      <c r="I448" s="157"/>
      <c r="J448" s="157"/>
      <c r="K448" s="157"/>
      <c r="L448" s="157"/>
      <c r="M448" s="157"/>
      <c r="N448" s="157"/>
      <c r="O448" s="157"/>
      <c r="P448" s="157"/>
      <c r="Q448" s="157"/>
      <c r="R448" s="157"/>
      <c r="S448" s="157"/>
      <c r="T448" s="157"/>
      <c r="U448" s="157"/>
      <c r="V448" t="s" s="154">
        <v>2369</v>
      </c>
      <c r="W448" s="157"/>
      <c r="X448" s="157"/>
      <c r="Y448" s="157"/>
      <c r="Z448" s="157"/>
      <c r="AA448" s="157"/>
      <c r="AB448" s="157"/>
      <c r="AC448" s="157"/>
      <c r="AD448" s="157"/>
      <c r="AE448" s="157"/>
      <c r="AF448" s="157"/>
      <c r="AG448" s="157"/>
      <c r="AH448" s="157"/>
    </row>
    <row r="449" s="141" customFormat="1" ht="15.2" customHeight="1">
      <c r="B449" t="s" s="153">
        <f>IF(INDEX(C449:AH449,1,'Tarifas Eléctricas'!$E$38)=0," ",INDEX(C449:AH449,1,'Tarifas Eléctricas'!$E$38))</f>
        <v>570</v>
      </c>
      <c r="C449" s="157"/>
      <c r="D449" s="157"/>
      <c r="E449" s="157"/>
      <c r="F449" s="157"/>
      <c r="G449" s="157"/>
      <c r="H449" s="157"/>
      <c r="I449" s="157"/>
      <c r="J449" s="157"/>
      <c r="K449" s="157"/>
      <c r="L449" s="157"/>
      <c r="M449" s="157"/>
      <c r="N449" s="157"/>
      <c r="O449" s="157"/>
      <c r="P449" s="157"/>
      <c r="Q449" s="157"/>
      <c r="R449" s="157"/>
      <c r="S449" s="157"/>
      <c r="T449" s="157"/>
      <c r="U449" s="157"/>
      <c r="V449" t="s" s="154">
        <v>2370</v>
      </c>
      <c r="W449" s="157"/>
      <c r="X449" s="157"/>
      <c r="Y449" s="157"/>
      <c r="Z449" s="157"/>
      <c r="AA449" s="157"/>
      <c r="AB449" s="157"/>
      <c r="AC449" s="157"/>
      <c r="AD449" s="157"/>
      <c r="AE449" s="157"/>
      <c r="AF449" s="157"/>
      <c r="AG449" s="157"/>
      <c r="AH449" s="157"/>
    </row>
    <row r="450" s="141" customFormat="1" ht="15.2" customHeight="1">
      <c r="B450" t="s" s="153">
        <f>IF(INDEX(C450:AH450,1,'Tarifas Eléctricas'!$E$38)=0," ",INDEX(C450:AH450,1,'Tarifas Eléctricas'!$E$38))</f>
        <v>570</v>
      </c>
      <c r="C450" s="157"/>
      <c r="D450" s="157"/>
      <c r="E450" s="157"/>
      <c r="F450" s="157"/>
      <c r="G450" s="157"/>
      <c r="H450" s="157"/>
      <c r="I450" s="157"/>
      <c r="J450" s="157"/>
      <c r="K450" s="157"/>
      <c r="L450" s="157"/>
      <c r="M450" s="157"/>
      <c r="N450" s="157"/>
      <c r="O450" s="157"/>
      <c r="P450" s="157"/>
      <c r="Q450" s="157"/>
      <c r="R450" s="157"/>
      <c r="S450" s="157"/>
      <c r="T450" s="157"/>
      <c r="U450" s="157"/>
      <c r="V450" t="s" s="154">
        <v>2371</v>
      </c>
      <c r="W450" s="157"/>
      <c r="X450" s="157"/>
      <c r="Y450" s="157"/>
      <c r="Z450" s="157"/>
      <c r="AA450" s="157"/>
      <c r="AB450" s="157"/>
      <c r="AC450" s="157"/>
      <c r="AD450" s="157"/>
      <c r="AE450" s="157"/>
      <c r="AF450" s="157"/>
      <c r="AG450" s="157"/>
      <c r="AH450" s="157"/>
    </row>
    <row r="451" s="141" customFormat="1" ht="15.2" customHeight="1">
      <c r="B451" t="s" s="153">
        <f>IF(INDEX(C451:AH451,1,'Tarifas Eléctricas'!$E$38)=0," ",INDEX(C451:AH451,1,'Tarifas Eléctricas'!$E$38))</f>
        <v>570</v>
      </c>
      <c r="C451" s="157"/>
      <c r="D451" s="157"/>
      <c r="E451" s="157"/>
      <c r="F451" s="157"/>
      <c r="G451" s="157"/>
      <c r="H451" s="157"/>
      <c r="I451" s="157"/>
      <c r="J451" s="157"/>
      <c r="K451" s="157"/>
      <c r="L451" s="157"/>
      <c r="M451" s="157"/>
      <c r="N451" s="157"/>
      <c r="O451" s="157"/>
      <c r="P451" s="157"/>
      <c r="Q451" s="157"/>
      <c r="R451" s="157"/>
      <c r="S451" s="157"/>
      <c r="T451" s="157"/>
      <c r="U451" s="157"/>
      <c r="V451" t="s" s="154">
        <v>2372</v>
      </c>
      <c r="W451" s="157"/>
      <c r="X451" s="157"/>
      <c r="Y451" s="157"/>
      <c r="Z451" s="157"/>
      <c r="AA451" s="157"/>
      <c r="AB451" s="157"/>
      <c r="AC451" s="157"/>
      <c r="AD451" s="157"/>
      <c r="AE451" s="157"/>
      <c r="AF451" s="157"/>
      <c r="AG451" s="157"/>
      <c r="AH451" s="157"/>
    </row>
    <row r="452" s="141" customFormat="1" ht="15.2" customHeight="1">
      <c r="B452" t="s" s="153">
        <f>IF(INDEX(C452:AH452,1,'Tarifas Eléctricas'!$E$38)=0," ",INDEX(C452:AH452,1,'Tarifas Eléctricas'!$E$38))</f>
        <v>570</v>
      </c>
      <c r="C452" s="157"/>
      <c r="D452" s="157"/>
      <c r="E452" s="157"/>
      <c r="F452" s="157"/>
      <c r="G452" s="157"/>
      <c r="H452" s="157"/>
      <c r="I452" s="157"/>
      <c r="J452" s="157"/>
      <c r="K452" s="157"/>
      <c r="L452" s="157"/>
      <c r="M452" s="157"/>
      <c r="N452" s="157"/>
      <c r="O452" s="157"/>
      <c r="P452" s="157"/>
      <c r="Q452" s="157"/>
      <c r="R452" s="157"/>
      <c r="S452" s="157"/>
      <c r="T452" s="157"/>
      <c r="U452" s="157"/>
      <c r="V452" t="s" s="154">
        <v>2373</v>
      </c>
      <c r="W452" s="157"/>
      <c r="X452" s="157"/>
      <c r="Y452" s="157"/>
      <c r="Z452" s="157"/>
      <c r="AA452" s="157"/>
      <c r="AB452" s="157"/>
      <c r="AC452" s="157"/>
      <c r="AD452" s="157"/>
      <c r="AE452" s="157"/>
      <c r="AF452" s="157"/>
      <c r="AG452" s="157"/>
      <c r="AH452" s="157"/>
    </row>
    <row r="453" s="141" customFormat="1" ht="15.2" customHeight="1">
      <c r="B453" t="s" s="153">
        <f>IF(INDEX(C453:AH453,1,'Tarifas Eléctricas'!$E$38)=0," ",INDEX(C453:AH453,1,'Tarifas Eléctricas'!$E$38))</f>
        <v>570</v>
      </c>
      <c r="C453" s="157"/>
      <c r="D453" s="157"/>
      <c r="E453" s="157"/>
      <c r="F453" s="157"/>
      <c r="G453" s="157"/>
      <c r="H453" s="157"/>
      <c r="I453" s="157"/>
      <c r="J453" s="157"/>
      <c r="K453" s="157"/>
      <c r="L453" s="157"/>
      <c r="M453" s="157"/>
      <c r="N453" s="157"/>
      <c r="O453" s="157"/>
      <c r="P453" s="157"/>
      <c r="Q453" s="157"/>
      <c r="R453" s="157"/>
      <c r="S453" s="157"/>
      <c r="T453" s="157"/>
      <c r="U453" s="157"/>
      <c r="V453" t="s" s="154">
        <v>2374</v>
      </c>
      <c r="W453" s="157"/>
      <c r="X453" s="157"/>
      <c r="Y453" s="157"/>
      <c r="Z453" s="157"/>
      <c r="AA453" s="157"/>
      <c r="AB453" s="157"/>
      <c r="AC453" s="157"/>
      <c r="AD453" s="157"/>
      <c r="AE453" s="157"/>
      <c r="AF453" s="157"/>
      <c r="AG453" s="157"/>
      <c r="AH453" s="157"/>
    </row>
    <row r="454" s="141" customFormat="1" ht="15.2" customHeight="1">
      <c r="B454" t="s" s="153">
        <f>IF(INDEX(C454:AH454,1,'Tarifas Eléctricas'!$E$38)=0," ",INDEX(C454:AH454,1,'Tarifas Eléctricas'!$E$38))</f>
        <v>570</v>
      </c>
      <c r="C454" s="157"/>
      <c r="D454" s="157"/>
      <c r="E454" s="157"/>
      <c r="F454" s="157"/>
      <c r="G454" s="157"/>
      <c r="H454" s="157"/>
      <c r="I454" s="157"/>
      <c r="J454" s="157"/>
      <c r="K454" s="157"/>
      <c r="L454" s="157"/>
      <c r="M454" s="157"/>
      <c r="N454" s="157"/>
      <c r="O454" s="157"/>
      <c r="P454" s="157"/>
      <c r="Q454" s="157"/>
      <c r="R454" s="157"/>
      <c r="S454" s="157"/>
      <c r="T454" s="157"/>
      <c r="U454" s="157"/>
      <c r="V454" t="s" s="154">
        <v>2375</v>
      </c>
      <c r="W454" s="157"/>
      <c r="X454" s="157"/>
      <c r="Y454" s="157"/>
      <c r="Z454" s="157"/>
      <c r="AA454" s="157"/>
      <c r="AB454" s="157"/>
      <c r="AC454" s="157"/>
      <c r="AD454" s="157"/>
      <c r="AE454" s="157"/>
      <c r="AF454" s="157"/>
      <c r="AG454" s="157"/>
      <c r="AH454" s="157"/>
    </row>
    <row r="455" s="141" customFormat="1" ht="15.2" customHeight="1">
      <c r="B455" t="s" s="153">
        <f>IF(INDEX(C455:AH455,1,'Tarifas Eléctricas'!$E$38)=0," ",INDEX(C455:AH455,1,'Tarifas Eléctricas'!$E$38))</f>
        <v>570</v>
      </c>
      <c r="C455" s="157"/>
      <c r="D455" s="157"/>
      <c r="E455" s="157"/>
      <c r="F455" s="157"/>
      <c r="G455" s="157"/>
      <c r="H455" s="157"/>
      <c r="I455" s="157"/>
      <c r="J455" s="157"/>
      <c r="K455" s="157"/>
      <c r="L455" s="157"/>
      <c r="M455" s="157"/>
      <c r="N455" s="157"/>
      <c r="O455" s="157"/>
      <c r="P455" s="157"/>
      <c r="Q455" s="157"/>
      <c r="R455" s="157"/>
      <c r="S455" s="157"/>
      <c r="T455" s="157"/>
      <c r="U455" s="157"/>
      <c r="V455" t="s" s="154">
        <v>2376</v>
      </c>
      <c r="W455" s="157"/>
      <c r="X455" s="157"/>
      <c r="Y455" s="157"/>
      <c r="Z455" s="157"/>
      <c r="AA455" s="157"/>
      <c r="AB455" s="157"/>
      <c r="AC455" s="157"/>
      <c r="AD455" s="157"/>
      <c r="AE455" s="157"/>
      <c r="AF455" s="157"/>
      <c r="AG455" s="157"/>
      <c r="AH455" s="157"/>
    </row>
    <row r="456" s="141" customFormat="1" ht="15.2" customHeight="1">
      <c r="B456" t="s" s="153">
        <f>IF(INDEX(C456:AH456,1,'Tarifas Eléctricas'!$E$38)=0," ",INDEX(C456:AH456,1,'Tarifas Eléctricas'!$E$38))</f>
        <v>570</v>
      </c>
      <c r="C456" s="157"/>
      <c r="D456" s="157"/>
      <c r="E456" s="157"/>
      <c r="F456" s="157"/>
      <c r="G456" s="157"/>
      <c r="H456" s="157"/>
      <c r="I456" s="157"/>
      <c r="J456" s="157"/>
      <c r="K456" s="157"/>
      <c r="L456" s="157"/>
      <c r="M456" s="157"/>
      <c r="N456" s="157"/>
      <c r="O456" s="157"/>
      <c r="P456" s="157"/>
      <c r="Q456" s="157"/>
      <c r="R456" s="157"/>
      <c r="S456" s="157"/>
      <c r="T456" s="157"/>
      <c r="U456" s="157"/>
      <c r="V456" t="s" s="154">
        <v>2377</v>
      </c>
      <c r="W456" s="157"/>
      <c r="X456" s="157"/>
      <c r="Y456" s="157"/>
      <c r="Z456" s="157"/>
      <c r="AA456" s="157"/>
      <c r="AB456" s="157"/>
      <c r="AC456" s="157"/>
      <c r="AD456" s="157"/>
      <c r="AE456" s="157"/>
      <c r="AF456" s="157"/>
      <c r="AG456" s="157"/>
      <c r="AH456" s="157"/>
    </row>
    <row r="457" s="141" customFormat="1" ht="15.2" customHeight="1">
      <c r="B457" t="s" s="153">
        <f>IF(INDEX(C457:AH457,1,'Tarifas Eléctricas'!$E$38)=0," ",INDEX(C457:AH457,1,'Tarifas Eléctricas'!$E$38))</f>
        <v>570</v>
      </c>
      <c r="C457" s="157"/>
      <c r="D457" s="157"/>
      <c r="E457" s="157"/>
      <c r="F457" s="157"/>
      <c r="G457" s="157"/>
      <c r="H457" s="157"/>
      <c r="I457" s="157"/>
      <c r="J457" s="157"/>
      <c r="K457" s="157"/>
      <c r="L457" s="157"/>
      <c r="M457" s="157"/>
      <c r="N457" s="157"/>
      <c r="O457" s="157"/>
      <c r="P457" s="157"/>
      <c r="Q457" s="157"/>
      <c r="R457" s="157"/>
      <c r="S457" s="157"/>
      <c r="T457" s="157"/>
      <c r="U457" s="157"/>
      <c r="V457" t="s" s="154">
        <v>2378</v>
      </c>
      <c r="W457" s="157"/>
      <c r="X457" s="157"/>
      <c r="Y457" s="157"/>
      <c r="Z457" s="157"/>
      <c r="AA457" s="157"/>
      <c r="AB457" s="157"/>
      <c r="AC457" s="157"/>
      <c r="AD457" s="157"/>
      <c r="AE457" s="157"/>
      <c r="AF457" s="157"/>
      <c r="AG457" s="157"/>
      <c r="AH457" s="157"/>
    </row>
    <row r="458" s="141" customFormat="1" ht="15.2" customHeight="1">
      <c r="B458" t="s" s="153">
        <f>IF(INDEX(C458:AH458,1,'Tarifas Eléctricas'!$E$38)=0," ",INDEX(C458:AH458,1,'Tarifas Eléctricas'!$E$38))</f>
        <v>570</v>
      </c>
      <c r="C458" s="157"/>
      <c r="D458" s="157"/>
      <c r="E458" s="157"/>
      <c r="F458" s="157"/>
      <c r="G458" s="157"/>
      <c r="H458" s="157"/>
      <c r="I458" s="157"/>
      <c r="J458" s="157"/>
      <c r="K458" s="157"/>
      <c r="L458" s="157"/>
      <c r="M458" s="157"/>
      <c r="N458" s="157"/>
      <c r="O458" s="157"/>
      <c r="P458" s="157"/>
      <c r="Q458" s="157"/>
      <c r="R458" s="157"/>
      <c r="S458" s="157"/>
      <c r="T458" s="157"/>
      <c r="U458" s="157"/>
      <c r="V458" t="s" s="154">
        <v>2379</v>
      </c>
      <c r="W458" s="157"/>
      <c r="X458" s="157"/>
      <c r="Y458" s="157"/>
      <c r="Z458" s="157"/>
      <c r="AA458" s="157"/>
      <c r="AB458" s="157"/>
      <c r="AC458" s="157"/>
      <c r="AD458" s="157"/>
      <c r="AE458" s="157"/>
      <c r="AF458" s="157"/>
      <c r="AG458" s="157"/>
      <c r="AH458" s="157"/>
    </row>
    <row r="459" s="141" customFormat="1" ht="15.2" customHeight="1">
      <c r="B459" t="s" s="153">
        <f>IF(INDEX(C459:AH459,1,'Tarifas Eléctricas'!$E$38)=0," ",INDEX(C459:AH459,1,'Tarifas Eléctricas'!$E$38))</f>
        <v>570</v>
      </c>
      <c r="C459" s="157"/>
      <c r="D459" s="157"/>
      <c r="E459" s="157"/>
      <c r="F459" s="157"/>
      <c r="G459" s="157"/>
      <c r="H459" s="157"/>
      <c r="I459" s="157"/>
      <c r="J459" s="157"/>
      <c r="K459" s="157"/>
      <c r="L459" s="157"/>
      <c r="M459" s="157"/>
      <c r="N459" s="157"/>
      <c r="O459" s="157"/>
      <c r="P459" s="157"/>
      <c r="Q459" s="157"/>
      <c r="R459" s="157"/>
      <c r="S459" s="157"/>
      <c r="T459" s="157"/>
      <c r="U459" s="157"/>
      <c r="V459" t="s" s="154">
        <v>2380</v>
      </c>
      <c r="W459" s="157"/>
      <c r="X459" s="157"/>
      <c r="Y459" s="157"/>
      <c r="Z459" s="157"/>
      <c r="AA459" s="157"/>
      <c r="AB459" s="157"/>
      <c r="AC459" s="157"/>
      <c r="AD459" s="157"/>
      <c r="AE459" s="157"/>
      <c r="AF459" s="157"/>
      <c r="AG459" s="157"/>
      <c r="AH459" s="157"/>
    </row>
    <row r="460" s="141" customFormat="1" ht="15.2" customHeight="1">
      <c r="B460" t="s" s="153">
        <f>IF(INDEX(C460:AH460,1,'Tarifas Eléctricas'!$E$38)=0," ",INDEX(C460:AH460,1,'Tarifas Eléctricas'!$E$38))</f>
        <v>570</v>
      </c>
      <c r="C460" s="157"/>
      <c r="D460" s="157"/>
      <c r="E460" s="157"/>
      <c r="F460" s="157"/>
      <c r="G460" s="157"/>
      <c r="H460" s="157"/>
      <c r="I460" s="157"/>
      <c r="J460" s="157"/>
      <c r="K460" s="157"/>
      <c r="L460" s="157"/>
      <c r="M460" s="157"/>
      <c r="N460" s="157"/>
      <c r="O460" s="157"/>
      <c r="P460" s="157"/>
      <c r="Q460" s="157"/>
      <c r="R460" s="157"/>
      <c r="S460" s="157"/>
      <c r="T460" s="157"/>
      <c r="U460" s="157"/>
      <c r="V460" t="s" s="154">
        <v>2381</v>
      </c>
      <c r="W460" s="157"/>
      <c r="X460" s="157"/>
      <c r="Y460" s="157"/>
      <c r="Z460" s="157"/>
      <c r="AA460" s="157"/>
      <c r="AB460" s="157"/>
      <c r="AC460" s="157"/>
      <c r="AD460" s="157"/>
      <c r="AE460" s="157"/>
      <c r="AF460" s="157"/>
      <c r="AG460" s="157"/>
      <c r="AH460" s="157"/>
    </row>
    <row r="461" s="141" customFormat="1" ht="15.2" customHeight="1">
      <c r="B461" t="s" s="153">
        <f>IF(INDEX(C461:AH461,1,'Tarifas Eléctricas'!$E$38)=0," ",INDEX(C461:AH461,1,'Tarifas Eléctricas'!$E$38))</f>
        <v>570</v>
      </c>
      <c r="C461" s="157"/>
      <c r="D461" s="157"/>
      <c r="E461" s="157"/>
      <c r="F461" s="157"/>
      <c r="G461" s="157"/>
      <c r="H461" s="157"/>
      <c r="I461" s="157"/>
      <c r="J461" s="157"/>
      <c r="K461" s="157"/>
      <c r="L461" s="157"/>
      <c r="M461" s="157"/>
      <c r="N461" s="157"/>
      <c r="O461" s="157"/>
      <c r="P461" s="157"/>
      <c r="Q461" s="157"/>
      <c r="R461" s="157"/>
      <c r="S461" s="157"/>
      <c r="T461" s="157"/>
      <c r="U461" s="157"/>
      <c r="V461" t="s" s="154">
        <v>2382</v>
      </c>
      <c r="W461" s="157"/>
      <c r="X461" s="157"/>
      <c r="Y461" s="157"/>
      <c r="Z461" s="157"/>
      <c r="AA461" s="157"/>
      <c r="AB461" s="157"/>
      <c r="AC461" s="157"/>
      <c r="AD461" s="157"/>
      <c r="AE461" s="157"/>
      <c r="AF461" s="157"/>
      <c r="AG461" s="157"/>
      <c r="AH461" s="157"/>
    </row>
    <row r="462" s="141" customFormat="1" ht="15.2" customHeight="1">
      <c r="B462" t="s" s="153">
        <f>IF(INDEX(C462:AH462,1,'Tarifas Eléctricas'!$E$38)=0," ",INDEX(C462:AH462,1,'Tarifas Eléctricas'!$E$38))</f>
        <v>570</v>
      </c>
      <c r="C462" s="157"/>
      <c r="D462" s="157"/>
      <c r="E462" s="157"/>
      <c r="F462" s="157"/>
      <c r="G462" s="157"/>
      <c r="H462" s="157"/>
      <c r="I462" s="157"/>
      <c r="J462" s="157"/>
      <c r="K462" s="157"/>
      <c r="L462" s="157"/>
      <c r="M462" s="157"/>
      <c r="N462" s="157"/>
      <c r="O462" s="157"/>
      <c r="P462" s="157"/>
      <c r="Q462" s="157"/>
      <c r="R462" s="157"/>
      <c r="S462" s="157"/>
      <c r="T462" s="157"/>
      <c r="U462" s="157"/>
      <c r="V462" t="s" s="154">
        <v>2383</v>
      </c>
      <c r="W462" s="157"/>
      <c r="X462" s="157"/>
      <c r="Y462" s="157"/>
      <c r="Z462" s="157"/>
      <c r="AA462" s="157"/>
      <c r="AB462" s="157"/>
      <c r="AC462" s="157"/>
      <c r="AD462" s="157"/>
      <c r="AE462" s="157"/>
      <c r="AF462" s="157"/>
      <c r="AG462" s="157"/>
      <c r="AH462" s="157"/>
    </row>
    <row r="463" s="141" customFormat="1" ht="15.2" customHeight="1">
      <c r="B463" t="s" s="153">
        <f>IF(INDEX(C463:AH463,1,'Tarifas Eléctricas'!$E$38)=0," ",INDEX(C463:AH463,1,'Tarifas Eléctricas'!$E$38))</f>
        <v>570</v>
      </c>
      <c r="C463" s="157"/>
      <c r="D463" s="157"/>
      <c r="E463" s="157"/>
      <c r="F463" s="157"/>
      <c r="G463" s="157"/>
      <c r="H463" s="157"/>
      <c r="I463" s="157"/>
      <c r="J463" s="157"/>
      <c r="K463" s="157"/>
      <c r="L463" s="157"/>
      <c r="M463" s="157"/>
      <c r="N463" s="157"/>
      <c r="O463" s="157"/>
      <c r="P463" s="157"/>
      <c r="Q463" s="157"/>
      <c r="R463" s="157"/>
      <c r="S463" s="157"/>
      <c r="T463" s="157"/>
      <c r="U463" s="157"/>
      <c r="V463" t="s" s="154">
        <v>2384</v>
      </c>
      <c r="W463" s="157"/>
      <c r="X463" s="157"/>
      <c r="Y463" s="157"/>
      <c r="Z463" s="157"/>
      <c r="AA463" s="157"/>
      <c r="AB463" s="157"/>
      <c r="AC463" s="157"/>
      <c r="AD463" s="157"/>
      <c r="AE463" s="157"/>
      <c r="AF463" s="157"/>
      <c r="AG463" s="157"/>
      <c r="AH463" s="157"/>
    </row>
    <row r="464" s="141" customFormat="1" ht="15.2" customHeight="1">
      <c r="B464" t="s" s="153">
        <f>IF(INDEX(C464:AH464,1,'Tarifas Eléctricas'!$E$38)=0," ",INDEX(C464:AH464,1,'Tarifas Eléctricas'!$E$38))</f>
        <v>570</v>
      </c>
      <c r="C464" s="157"/>
      <c r="D464" s="157"/>
      <c r="E464" s="157"/>
      <c r="F464" s="157"/>
      <c r="G464" s="157"/>
      <c r="H464" s="157"/>
      <c r="I464" s="157"/>
      <c r="J464" s="157"/>
      <c r="K464" s="157"/>
      <c r="L464" s="157"/>
      <c r="M464" s="157"/>
      <c r="N464" s="157"/>
      <c r="O464" s="157"/>
      <c r="P464" s="157"/>
      <c r="Q464" s="157"/>
      <c r="R464" s="157"/>
      <c r="S464" s="157"/>
      <c r="T464" s="157"/>
      <c r="U464" s="157"/>
      <c r="V464" t="s" s="154">
        <v>2385</v>
      </c>
      <c r="W464" s="157"/>
      <c r="X464" s="157"/>
      <c r="Y464" s="157"/>
      <c r="Z464" s="157"/>
      <c r="AA464" s="157"/>
      <c r="AB464" s="157"/>
      <c r="AC464" s="157"/>
      <c r="AD464" s="157"/>
      <c r="AE464" s="157"/>
      <c r="AF464" s="157"/>
      <c r="AG464" s="157"/>
      <c r="AH464" s="157"/>
    </row>
    <row r="465" s="141" customFormat="1" ht="15.2" customHeight="1">
      <c r="B465" t="s" s="153">
        <f>IF(INDEX(C465:AH465,1,'Tarifas Eléctricas'!$E$38)=0," ",INDEX(C465:AH465,1,'Tarifas Eléctricas'!$E$38))</f>
        <v>570</v>
      </c>
      <c r="C465" s="157"/>
      <c r="D465" s="157"/>
      <c r="E465" s="157"/>
      <c r="F465" s="157"/>
      <c r="G465" s="157"/>
      <c r="H465" s="157"/>
      <c r="I465" s="157"/>
      <c r="J465" s="157"/>
      <c r="K465" s="157"/>
      <c r="L465" s="157"/>
      <c r="M465" s="157"/>
      <c r="N465" s="157"/>
      <c r="O465" s="157"/>
      <c r="P465" s="157"/>
      <c r="Q465" s="157"/>
      <c r="R465" s="157"/>
      <c r="S465" s="157"/>
      <c r="T465" s="157"/>
      <c r="U465" s="157"/>
      <c r="V465" t="s" s="154">
        <v>2386</v>
      </c>
      <c r="W465" s="157"/>
      <c r="X465" s="157"/>
      <c r="Y465" s="157"/>
      <c r="Z465" s="157"/>
      <c r="AA465" s="157"/>
      <c r="AB465" s="157"/>
      <c r="AC465" s="157"/>
      <c r="AD465" s="157"/>
      <c r="AE465" s="157"/>
      <c r="AF465" s="157"/>
      <c r="AG465" s="157"/>
      <c r="AH465" s="157"/>
    </row>
    <row r="466" s="141" customFormat="1" ht="15.2" customHeight="1">
      <c r="B466" t="s" s="153">
        <f>IF(INDEX(C466:AH466,1,'Tarifas Eléctricas'!$E$38)=0," ",INDEX(C466:AH466,1,'Tarifas Eléctricas'!$E$38))</f>
        <v>570</v>
      </c>
      <c r="C466" s="157"/>
      <c r="D466" s="157"/>
      <c r="E466" s="157"/>
      <c r="F466" s="157"/>
      <c r="G466" s="157"/>
      <c r="H466" s="157"/>
      <c r="I466" s="157"/>
      <c r="J466" s="157"/>
      <c r="K466" s="157"/>
      <c r="L466" s="157"/>
      <c r="M466" s="157"/>
      <c r="N466" s="157"/>
      <c r="O466" s="157"/>
      <c r="P466" s="157"/>
      <c r="Q466" s="157"/>
      <c r="R466" s="157"/>
      <c r="S466" s="157"/>
      <c r="T466" s="157"/>
      <c r="U466" s="157"/>
      <c r="V466" t="s" s="154">
        <v>2387</v>
      </c>
      <c r="W466" s="157"/>
      <c r="X466" s="157"/>
      <c r="Y466" s="157"/>
      <c r="Z466" s="157"/>
      <c r="AA466" s="157"/>
      <c r="AB466" s="157"/>
      <c r="AC466" s="157"/>
      <c r="AD466" s="157"/>
      <c r="AE466" s="157"/>
      <c r="AF466" s="157"/>
      <c r="AG466" s="157"/>
      <c r="AH466" s="157"/>
    </row>
    <row r="467" s="141" customFormat="1" ht="15.2" customHeight="1">
      <c r="B467" t="s" s="153">
        <f>IF(INDEX(C467:AH467,1,'Tarifas Eléctricas'!$E$38)=0," ",INDEX(C467:AH467,1,'Tarifas Eléctricas'!$E$38))</f>
        <v>570</v>
      </c>
      <c r="C467" s="157"/>
      <c r="D467" s="157"/>
      <c r="E467" s="157"/>
      <c r="F467" s="157"/>
      <c r="G467" s="157"/>
      <c r="H467" s="157"/>
      <c r="I467" s="157"/>
      <c r="J467" s="157"/>
      <c r="K467" s="157"/>
      <c r="L467" s="157"/>
      <c r="M467" s="157"/>
      <c r="N467" s="157"/>
      <c r="O467" s="157"/>
      <c r="P467" s="157"/>
      <c r="Q467" s="157"/>
      <c r="R467" s="157"/>
      <c r="S467" s="157"/>
      <c r="T467" s="157"/>
      <c r="U467" s="157"/>
      <c r="V467" t="s" s="154">
        <v>2388</v>
      </c>
      <c r="W467" s="157"/>
      <c r="X467" s="157"/>
      <c r="Y467" s="157"/>
      <c r="Z467" s="157"/>
      <c r="AA467" s="157"/>
      <c r="AB467" s="157"/>
      <c r="AC467" s="157"/>
      <c r="AD467" s="157"/>
      <c r="AE467" s="157"/>
      <c r="AF467" s="157"/>
      <c r="AG467" s="157"/>
      <c r="AH467" s="157"/>
    </row>
    <row r="468" s="141" customFormat="1" ht="15.2" customHeight="1">
      <c r="B468" t="s" s="153">
        <f>IF(INDEX(C468:AH468,1,'Tarifas Eléctricas'!$E$38)=0," ",INDEX(C468:AH468,1,'Tarifas Eléctricas'!$E$38))</f>
        <v>570</v>
      </c>
      <c r="C468" s="157"/>
      <c r="D468" s="157"/>
      <c r="E468" s="157"/>
      <c r="F468" s="157"/>
      <c r="G468" s="157"/>
      <c r="H468" s="157"/>
      <c r="I468" s="157"/>
      <c r="J468" s="157"/>
      <c r="K468" s="157"/>
      <c r="L468" s="157"/>
      <c r="M468" s="157"/>
      <c r="N468" s="157"/>
      <c r="O468" s="157"/>
      <c r="P468" s="157"/>
      <c r="Q468" s="157"/>
      <c r="R468" s="157"/>
      <c r="S468" s="157"/>
      <c r="T468" s="157"/>
      <c r="U468" s="157"/>
      <c r="V468" t="s" s="154">
        <v>2389</v>
      </c>
      <c r="W468" s="157"/>
      <c r="X468" s="157"/>
      <c r="Y468" s="157"/>
      <c r="Z468" s="157"/>
      <c r="AA468" s="157"/>
      <c r="AB468" s="157"/>
      <c r="AC468" s="157"/>
      <c r="AD468" s="157"/>
      <c r="AE468" s="157"/>
      <c r="AF468" s="157"/>
      <c r="AG468" s="157"/>
      <c r="AH468" s="157"/>
    </row>
    <row r="469" s="141" customFormat="1" ht="15.2" customHeight="1">
      <c r="B469" t="s" s="153">
        <f>IF(INDEX(C469:AH469,1,'Tarifas Eléctricas'!$E$38)=0," ",INDEX(C469:AH469,1,'Tarifas Eléctricas'!$E$38))</f>
        <v>570</v>
      </c>
      <c r="C469" s="157"/>
      <c r="D469" s="157"/>
      <c r="E469" s="157"/>
      <c r="F469" s="157"/>
      <c r="G469" s="157"/>
      <c r="H469" s="157"/>
      <c r="I469" s="157"/>
      <c r="J469" s="157"/>
      <c r="K469" s="157"/>
      <c r="L469" s="157"/>
      <c r="M469" s="157"/>
      <c r="N469" s="157"/>
      <c r="O469" s="157"/>
      <c r="P469" s="157"/>
      <c r="Q469" s="157"/>
      <c r="R469" s="157"/>
      <c r="S469" s="157"/>
      <c r="T469" s="157"/>
      <c r="U469" s="157"/>
      <c r="V469" t="s" s="154">
        <v>2390</v>
      </c>
      <c r="W469" s="157"/>
      <c r="X469" s="157"/>
      <c r="Y469" s="157"/>
      <c r="Z469" s="157"/>
      <c r="AA469" s="157"/>
      <c r="AB469" s="157"/>
      <c r="AC469" s="157"/>
      <c r="AD469" s="157"/>
      <c r="AE469" s="157"/>
      <c r="AF469" s="157"/>
      <c r="AG469" s="157"/>
      <c r="AH469" s="157"/>
    </row>
    <row r="470" s="141" customFormat="1" ht="15.2" customHeight="1">
      <c r="B470" t="s" s="153">
        <f>IF(INDEX(C470:AH470,1,'Tarifas Eléctricas'!$E$38)=0," ",INDEX(C470:AH470,1,'Tarifas Eléctricas'!$E$38))</f>
        <v>570</v>
      </c>
      <c r="C470" s="157"/>
      <c r="D470" s="157"/>
      <c r="E470" s="157"/>
      <c r="F470" s="157"/>
      <c r="G470" s="157"/>
      <c r="H470" s="157"/>
      <c r="I470" s="157"/>
      <c r="J470" s="157"/>
      <c r="K470" s="157"/>
      <c r="L470" s="157"/>
      <c r="M470" s="157"/>
      <c r="N470" s="157"/>
      <c r="O470" s="157"/>
      <c r="P470" s="157"/>
      <c r="Q470" s="157"/>
      <c r="R470" s="157"/>
      <c r="S470" s="157"/>
      <c r="T470" s="157"/>
      <c r="U470" s="157"/>
      <c r="V470" t="s" s="154">
        <v>2391</v>
      </c>
      <c r="W470" s="157"/>
      <c r="X470" s="157"/>
      <c r="Y470" s="157"/>
      <c r="Z470" s="157"/>
      <c r="AA470" s="157"/>
      <c r="AB470" s="157"/>
      <c r="AC470" s="157"/>
      <c r="AD470" s="157"/>
      <c r="AE470" s="157"/>
      <c r="AF470" s="157"/>
      <c r="AG470" s="157"/>
      <c r="AH470" s="157"/>
    </row>
    <row r="471" s="141" customFormat="1" ht="15.2" customHeight="1">
      <c r="B471" t="s" s="153">
        <f>IF(INDEX(C471:AH471,1,'Tarifas Eléctricas'!$E$38)=0," ",INDEX(C471:AH471,1,'Tarifas Eléctricas'!$E$38))</f>
        <v>570</v>
      </c>
      <c r="C471" s="157"/>
      <c r="D471" s="157"/>
      <c r="E471" s="157"/>
      <c r="F471" s="157"/>
      <c r="G471" s="157"/>
      <c r="H471" s="157"/>
      <c r="I471" s="157"/>
      <c r="J471" s="157"/>
      <c r="K471" s="157"/>
      <c r="L471" s="157"/>
      <c r="M471" s="157"/>
      <c r="N471" s="157"/>
      <c r="O471" s="157"/>
      <c r="P471" s="157"/>
      <c r="Q471" s="157"/>
      <c r="R471" s="157"/>
      <c r="S471" s="157"/>
      <c r="T471" s="157"/>
      <c r="U471" s="157"/>
      <c r="V471" t="s" s="154">
        <v>2392</v>
      </c>
      <c r="W471" s="157"/>
      <c r="X471" s="157"/>
      <c r="Y471" s="157"/>
      <c r="Z471" s="157"/>
      <c r="AA471" s="157"/>
      <c r="AB471" s="157"/>
      <c r="AC471" s="157"/>
      <c r="AD471" s="157"/>
      <c r="AE471" s="157"/>
      <c r="AF471" s="157"/>
      <c r="AG471" s="157"/>
      <c r="AH471" s="157"/>
    </row>
    <row r="472" s="141" customFormat="1" ht="15.2" customHeight="1">
      <c r="B472" t="s" s="153">
        <f>IF(INDEX(C472:AH472,1,'Tarifas Eléctricas'!$E$38)=0," ",INDEX(C472:AH472,1,'Tarifas Eléctricas'!$E$38))</f>
        <v>570</v>
      </c>
      <c r="C472" s="157"/>
      <c r="D472" s="157"/>
      <c r="E472" s="157"/>
      <c r="F472" s="157"/>
      <c r="G472" s="157"/>
      <c r="H472" s="157"/>
      <c r="I472" s="157"/>
      <c r="J472" s="157"/>
      <c r="K472" s="157"/>
      <c r="L472" s="157"/>
      <c r="M472" s="157"/>
      <c r="N472" s="157"/>
      <c r="O472" s="157"/>
      <c r="P472" s="157"/>
      <c r="Q472" s="157"/>
      <c r="R472" s="157"/>
      <c r="S472" s="157"/>
      <c r="T472" s="157"/>
      <c r="U472" s="157"/>
      <c r="V472" t="s" s="154">
        <v>2393</v>
      </c>
      <c r="W472" s="157"/>
      <c r="X472" s="157"/>
      <c r="Y472" s="157"/>
      <c r="Z472" s="157"/>
      <c r="AA472" s="157"/>
      <c r="AB472" s="157"/>
      <c r="AC472" s="157"/>
      <c r="AD472" s="157"/>
      <c r="AE472" s="157"/>
      <c r="AF472" s="157"/>
      <c r="AG472" s="157"/>
      <c r="AH472" s="157"/>
    </row>
    <row r="473" s="141" customFormat="1" ht="15.2" customHeight="1">
      <c r="B473" t="s" s="153">
        <f>IF(INDEX(C473:AH473,1,'Tarifas Eléctricas'!$E$38)=0," ",INDEX(C473:AH473,1,'Tarifas Eléctricas'!$E$38))</f>
        <v>570</v>
      </c>
      <c r="C473" s="157"/>
      <c r="D473" s="157"/>
      <c r="E473" s="157"/>
      <c r="F473" s="157"/>
      <c r="G473" s="157"/>
      <c r="H473" s="157"/>
      <c r="I473" s="157"/>
      <c r="J473" s="157"/>
      <c r="K473" s="157"/>
      <c r="L473" s="157"/>
      <c r="M473" s="157"/>
      <c r="N473" s="157"/>
      <c r="O473" s="157"/>
      <c r="P473" s="157"/>
      <c r="Q473" s="157"/>
      <c r="R473" s="157"/>
      <c r="S473" s="157"/>
      <c r="T473" s="157"/>
      <c r="U473" s="157"/>
      <c r="V473" t="s" s="154">
        <v>2394</v>
      </c>
      <c r="W473" s="157"/>
      <c r="X473" s="157"/>
      <c r="Y473" s="157"/>
      <c r="Z473" s="157"/>
      <c r="AA473" s="157"/>
      <c r="AB473" s="157"/>
      <c r="AC473" s="157"/>
      <c r="AD473" s="157"/>
      <c r="AE473" s="157"/>
      <c r="AF473" s="157"/>
      <c r="AG473" s="157"/>
      <c r="AH473" s="157"/>
    </row>
    <row r="474" s="141" customFormat="1" ht="15.2" customHeight="1">
      <c r="B474" t="s" s="153">
        <f>IF(INDEX(C474:AH474,1,'Tarifas Eléctricas'!$E$38)=0," ",INDEX(C474:AH474,1,'Tarifas Eléctricas'!$E$38))</f>
        <v>570</v>
      </c>
      <c r="C474" s="157"/>
      <c r="D474" s="157"/>
      <c r="E474" s="157"/>
      <c r="F474" s="157"/>
      <c r="G474" s="157"/>
      <c r="H474" s="157"/>
      <c r="I474" s="157"/>
      <c r="J474" s="157"/>
      <c r="K474" s="157"/>
      <c r="L474" s="157"/>
      <c r="M474" s="157"/>
      <c r="N474" s="157"/>
      <c r="O474" s="157"/>
      <c r="P474" s="157"/>
      <c r="Q474" s="157"/>
      <c r="R474" s="157"/>
      <c r="S474" s="157"/>
      <c r="T474" s="157"/>
      <c r="U474" s="157"/>
      <c r="V474" t="s" s="154">
        <v>2395</v>
      </c>
      <c r="W474" s="157"/>
      <c r="X474" s="157"/>
      <c r="Y474" s="157"/>
      <c r="Z474" s="157"/>
      <c r="AA474" s="157"/>
      <c r="AB474" s="157"/>
      <c r="AC474" s="157"/>
      <c r="AD474" s="157"/>
      <c r="AE474" s="157"/>
      <c r="AF474" s="157"/>
      <c r="AG474" s="157"/>
      <c r="AH474" s="157"/>
    </row>
    <row r="475" s="141" customFormat="1" ht="15.2" customHeight="1">
      <c r="B475" t="s" s="153">
        <f>IF(INDEX(C475:AH475,1,'Tarifas Eléctricas'!$E$38)=0," ",INDEX(C475:AH475,1,'Tarifas Eléctricas'!$E$38))</f>
        <v>570</v>
      </c>
      <c r="C475" s="157"/>
      <c r="D475" s="157"/>
      <c r="E475" s="157"/>
      <c r="F475" s="157"/>
      <c r="G475" s="157"/>
      <c r="H475" s="157"/>
      <c r="I475" s="157"/>
      <c r="J475" s="157"/>
      <c r="K475" s="157"/>
      <c r="L475" s="157"/>
      <c r="M475" s="157"/>
      <c r="N475" s="157"/>
      <c r="O475" s="157"/>
      <c r="P475" s="157"/>
      <c r="Q475" s="157"/>
      <c r="R475" s="157"/>
      <c r="S475" s="157"/>
      <c r="T475" s="157"/>
      <c r="U475" s="157"/>
      <c r="V475" t="s" s="154">
        <v>2396</v>
      </c>
      <c r="W475" s="157"/>
      <c r="X475" s="157"/>
      <c r="Y475" s="157"/>
      <c r="Z475" s="157"/>
      <c r="AA475" s="157"/>
      <c r="AB475" s="157"/>
      <c r="AC475" s="157"/>
      <c r="AD475" s="157"/>
      <c r="AE475" s="157"/>
      <c r="AF475" s="157"/>
      <c r="AG475" s="157"/>
      <c r="AH475" s="157"/>
    </row>
    <row r="476" s="141" customFormat="1" ht="15.2" customHeight="1">
      <c r="B476" t="s" s="153">
        <f>IF(INDEX(C476:AH476,1,'Tarifas Eléctricas'!$E$38)=0," ",INDEX(C476:AH476,1,'Tarifas Eléctricas'!$E$38))</f>
        <v>570</v>
      </c>
      <c r="C476" s="157"/>
      <c r="D476" s="157"/>
      <c r="E476" s="157"/>
      <c r="F476" s="157"/>
      <c r="G476" s="157"/>
      <c r="H476" s="157"/>
      <c r="I476" s="157"/>
      <c r="J476" s="157"/>
      <c r="K476" s="157"/>
      <c r="L476" s="157"/>
      <c r="M476" s="157"/>
      <c r="N476" s="157"/>
      <c r="O476" s="157"/>
      <c r="P476" s="157"/>
      <c r="Q476" s="157"/>
      <c r="R476" s="157"/>
      <c r="S476" s="157"/>
      <c r="T476" s="157"/>
      <c r="U476" s="157"/>
      <c r="V476" t="s" s="154">
        <v>2397</v>
      </c>
      <c r="W476" s="157"/>
      <c r="X476" s="157"/>
      <c r="Y476" s="157"/>
      <c r="Z476" s="157"/>
      <c r="AA476" s="157"/>
      <c r="AB476" s="157"/>
      <c r="AC476" s="157"/>
      <c r="AD476" s="157"/>
      <c r="AE476" s="157"/>
      <c r="AF476" s="157"/>
      <c r="AG476" s="157"/>
      <c r="AH476" s="157"/>
    </row>
    <row r="477" s="141" customFormat="1" ht="15.2" customHeight="1">
      <c r="B477" t="s" s="153">
        <f>IF(INDEX(C477:AH477,1,'Tarifas Eléctricas'!$E$38)=0," ",INDEX(C477:AH477,1,'Tarifas Eléctricas'!$E$38))</f>
        <v>570</v>
      </c>
      <c r="C477" s="157"/>
      <c r="D477" s="157"/>
      <c r="E477" s="157"/>
      <c r="F477" s="157"/>
      <c r="G477" s="157"/>
      <c r="H477" s="157"/>
      <c r="I477" s="157"/>
      <c r="J477" s="157"/>
      <c r="K477" s="157"/>
      <c r="L477" s="157"/>
      <c r="M477" s="157"/>
      <c r="N477" s="157"/>
      <c r="O477" s="157"/>
      <c r="P477" s="157"/>
      <c r="Q477" s="157"/>
      <c r="R477" s="157"/>
      <c r="S477" s="157"/>
      <c r="T477" s="157"/>
      <c r="U477" s="157"/>
      <c r="V477" t="s" s="154">
        <v>2398</v>
      </c>
      <c r="W477" s="157"/>
      <c r="X477" s="157"/>
      <c r="Y477" s="157"/>
      <c r="Z477" s="157"/>
      <c r="AA477" s="157"/>
      <c r="AB477" s="157"/>
      <c r="AC477" s="157"/>
      <c r="AD477" s="157"/>
      <c r="AE477" s="157"/>
      <c r="AF477" s="157"/>
      <c r="AG477" s="157"/>
      <c r="AH477" s="157"/>
    </row>
    <row r="478" s="141" customFormat="1" ht="15.2" customHeight="1">
      <c r="B478" t="s" s="153">
        <f>IF(INDEX(C478:AH478,1,'Tarifas Eléctricas'!$E$38)=0," ",INDEX(C478:AH478,1,'Tarifas Eléctricas'!$E$38))</f>
        <v>570</v>
      </c>
      <c r="C478" s="157"/>
      <c r="D478" s="157"/>
      <c r="E478" s="157"/>
      <c r="F478" s="157"/>
      <c r="G478" s="157"/>
      <c r="H478" s="157"/>
      <c r="I478" s="157"/>
      <c r="J478" s="157"/>
      <c r="K478" s="157"/>
      <c r="L478" s="157"/>
      <c r="M478" s="157"/>
      <c r="N478" s="157"/>
      <c r="O478" s="157"/>
      <c r="P478" s="157"/>
      <c r="Q478" s="157"/>
      <c r="R478" s="157"/>
      <c r="S478" s="157"/>
      <c r="T478" s="157"/>
      <c r="U478" s="157"/>
      <c r="V478" t="s" s="154">
        <v>2399</v>
      </c>
      <c r="W478" s="157"/>
      <c r="X478" s="157"/>
      <c r="Y478" s="157"/>
      <c r="Z478" s="157"/>
      <c r="AA478" s="157"/>
      <c r="AB478" s="157"/>
      <c r="AC478" s="157"/>
      <c r="AD478" s="157"/>
      <c r="AE478" s="157"/>
      <c r="AF478" s="157"/>
      <c r="AG478" s="157"/>
      <c r="AH478" s="157"/>
    </row>
    <row r="479" s="141" customFormat="1" ht="15.2" customHeight="1">
      <c r="B479" t="s" s="153">
        <f>IF(INDEX(C479:AH479,1,'Tarifas Eléctricas'!$E$38)=0," ",INDEX(C479:AH479,1,'Tarifas Eléctricas'!$E$38))</f>
        <v>570</v>
      </c>
      <c r="C479" s="157"/>
      <c r="D479" s="157"/>
      <c r="E479" s="157"/>
      <c r="F479" s="157"/>
      <c r="G479" s="157"/>
      <c r="H479" s="157"/>
      <c r="I479" s="157"/>
      <c r="J479" s="157"/>
      <c r="K479" s="157"/>
      <c r="L479" s="157"/>
      <c r="M479" s="157"/>
      <c r="N479" s="157"/>
      <c r="O479" s="157"/>
      <c r="P479" s="157"/>
      <c r="Q479" s="157"/>
      <c r="R479" s="157"/>
      <c r="S479" s="157"/>
      <c r="T479" s="157"/>
      <c r="U479" s="157"/>
      <c r="V479" t="s" s="154">
        <v>2400</v>
      </c>
      <c r="W479" s="157"/>
      <c r="X479" s="157"/>
      <c r="Y479" s="157"/>
      <c r="Z479" s="157"/>
      <c r="AA479" s="157"/>
      <c r="AB479" s="157"/>
      <c r="AC479" s="157"/>
      <c r="AD479" s="157"/>
      <c r="AE479" s="157"/>
      <c r="AF479" s="157"/>
      <c r="AG479" s="157"/>
      <c r="AH479" s="157"/>
    </row>
    <row r="480" s="141" customFormat="1" ht="15.2" customHeight="1">
      <c r="B480" t="s" s="153">
        <f>IF(INDEX(C480:AH480,1,'Tarifas Eléctricas'!$E$38)=0," ",INDEX(C480:AH480,1,'Tarifas Eléctricas'!$E$38))</f>
        <v>570</v>
      </c>
      <c r="C480" s="157"/>
      <c r="D480" s="157"/>
      <c r="E480" s="157"/>
      <c r="F480" s="157"/>
      <c r="G480" s="157"/>
      <c r="H480" s="157"/>
      <c r="I480" s="157"/>
      <c r="J480" s="157"/>
      <c r="K480" s="157"/>
      <c r="L480" s="157"/>
      <c r="M480" s="157"/>
      <c r="N480" s="157"/>
      <c r="O480" s="157"/>
      <c r="P480" s="157"/>
      <c r="Q480" s="157"/>
      <c r="R480" s="157"/>
      <c r="S480" s="157"/>
      <c r="T480" s="157"/>
      <c r="U480" s="157"/>
      <c r="V480" t="s" s="154">
        <v>2401</v>
      </c>
      <c r="W480" s="157"/>
      <c r="X480" s="157"/>
      <c r="Y480" s="157"/>
      <c r="Z480" s="157"/>
      <c r="AA480" s="157"/>
      <c r="AB480" s="157"/>
      <c r="AC480" s="157"/>
      <c r="AD480" s="157"/>
      <c r="AE480" s="157"/>
      <c r="AF480" s="157"/>
      <c r="AG480" s="157"/>
      <c r="AH480" s="157"/>
    </row>
    <row r="481" s="141" customFormat="1" ht="15.2" customHeight="1">
      <c r="B481" t="s" s="153">
        <f>IF(INDEX(C481:AH481,1,'Tarifas Eléctricas'!$E$38)=0," ",INDEX(C481:AH481,1,'Tarifas Eléctricas'!$E$38))</f>
        <v>570</v>
      </c>
      <c r="C481" s="157"/>
      <c r="D481" s="157"/>
      <c r="E481" s="157"/>
      <c r="F481" s="157"/>
      <c r="G481" s="157"/>
      <c r="H481" s="157"/>
      <c r="I481" s="157"/>
      <c r="J481" s="157"/>
      <c r="K481" s="157"/>
      <c r="L481" s="157"/>
      <c r="M481" s="157"/>
      <c r="N481" s="157"/>
      <c r="O481" s="157"/>
      <c r="P481" s="157"/>
      <c r="Q481" s="157"/>
      <c r="R481" s="157"/>
      <c r="S481" s="157"/>
      <c r="T481" s="157"/>
      <c r="U481" s="157"/>
      <c r="V481" t="s" s="154">
        <v>2402</v>
      </c>
      <c r="W481" s="157"/>
      <c r="X481" s="157"/>
      <c r="Y481" s="157"/>
      <c r="Z481" s="157"/>
      <c r="AA481" s="157"/>
      <c r="AB481" s="157"/>
      <c r="AC481" s="157"/>
      <c r="AD481" s="157"/>
      <c r="AE481" s="157"/>
      <c r="AF481" s="157"/>
      <c r="AG481" s="157"/>
      <c r="AH481" s="157"/>
    </row>
    <row r="482" s="141" customFormat="1" ht="15.2" customHeight="1">
      <c r="B482" t="s" s="153">
        <f>IF(INDEX(C482:AH482,1,'Tarifas Eléctricas'!$E$38)=0," ",INDEX(C482:AH482,1,'Tarifas Eléctricas'!$E$38))</f>
        <v>570</v>
      </c>
      <c r="C482" s="157"/>
      <c r="D482" s="157"/>
      <c r="E482" s="157"/>
      <c r="F482" s="157"/>
      <c r="G482" s="157"/>
      <c r="H482" s="157"/>
      <c r="I482" s="157"/>
      <c r="J482" s="157"/>
      <c r="K482" s="157"/>
      <c r="L482" s="157"/>
      <c r="M482" s="157"/>
      <c r="N482" s="157"/>
      <c r="O482" s="157"/>
      <c r="P482" s="157"/>
      <c r="Q482" s="157"/>
      <c r="R482" s="157"/>
      <c r="S482" s="157"/>
      <c r="T482" s="157"/>
      <c r="U482" s="157"/>
      <c r="V482" t="s" s="154">
        <v>2403</v>
      </c>
      <c r="W482" s="157"/>
      <c r="X482" s="157"/>
      <c r="Y482" s="157"/>
      <c r="Z482" s="157"/>
      <c r="AA482" s="157"/>
      <c r="AB482" s="157"/>
      <c r="AC482" s="157"/>
      <c r="AD482" s="157"/>
      <c r="AE482" s="157"/>
      <c r="AF482" s="157"/>
      <c r="AG482" s="157"/>
      <c r="AH482" s="157"/>
    </row>
    <row r="483" s="141" customFormat="1" ht="15.2" customHeight="1">
      <c r="B483" t="s" s="153">
        <f>IF(INDEX(C483:AH483,1,'Tarifas Eléctricas'!$E$38)=0," ",INDEX(C483:AH483,1,'Tarifas Eléctricas'!$E$38))</f>
        <v>570</v>
      </c>
      <c r="C483" s="157"/>
      <c r="D483" s="157"/>
      <c r="E483" s="157"/>
      <c r="F483" s="157"/>
      <c r="G483" s="157"/>
      <c r="H483" s="157"/>
      <c r="I483" s="157"/>
      <c r="J483" s="157"/>
      <c r="K483" s="157"/>
      <c r="L483" s="157"/>
      <c r="M483" s="157"/>
      <c r="N483" s="157"/>
      <c r="O483" s="157"/>
      <c r="P483" s="157"/>
      <c r="Q483" s="157"/>
      <c r="R483" s="157"/>
      <c r="S483" s="157"/>
      <c r="T483" s="157"/>
      <c r="U483" s="157"/>
      <c r="V483" t="s" s="154">
        <v>2404</v>
      </c>
      <c r="W483" s="157"/>
      <c r="X483" s="157"/>
      <c r="Y483" s="157"/>
      <c r="Z483" s="157"/>
      <c r="AA483" s="157"/>
      <c r="AB483" s="157"/>
      <c r="AC483" s="157"/>
      <c r="AD483" s="157"/>
      <c r="AE483" s="157"/>
      <c r="AF483" s="157"/>
      <c r="AG483" s="157"/>
      <c r="AH483" s="157"/>
    </row>
    <row r="484" s="141" customFormat="1" ht="15.2" customHeight="1">
      <c r="B484" t="s" s="153">
        <f>IF(INDEX(C484:AH484,1,'Tarifas Eléctricas'!$E$38)=0," ",INDEX(C484:AH484,1,'Tarifas Eléctricas'!$E$38))</f>
        <v>570</v>
      </c>
      <c r="C484" s="157"/>
      <c r="D484" s="157"/>
      <c r="E484" s="157"/>
      <c r="F484" s="157"/>
      <c r="G484" s="157"/>
      <c r="H484" s="157"/>
      <c r="I484" s="157"/>
      <c r="J484" s="157"/>
      <c r="K484" s="157"/>
      <c r="L484" s="157"/>
      <c r="M484" s="157"/>
      <c r="N484" s="157"/>
      <c r="O484" s="157"/>
      <c r="P484" s="157"/>
      <c r="Q484" s="157"/>
      <c r="R484" s="157"/>
      <c r="S484" s="157"/>
      <c r="T484" s="157"/>
      <c r="U484" s="157"/>
      <c r="V484" t="s" s="154">
        <v>2405</v>
      </c>
      <c r="W484" s="157"/>
      <c r="X484" s="157"/>
      <c r="Y484" s="157"/>
      <c r="Z484" s="157"/>
      <c r="AA484" s="157"/>
      <c r="AB484" s="157"/>
      <c r="AC484" s="157"/>
      <c r="AD484" s="157"/>
      <c r="AE484" s="157"/>
      <c r="AF484" s="157"/>
      <c r="AG484" s="157"/>
      <c r="AH484" s="157"/>
    </row>
    <row r="485" s="141" customFormat="1" ht="15.2" customHeight="1">
      <c r="B485" t="s" s="153">
        <f>IF(INDEX(C485:AH485,1,'Tarifas Eléctricas'!$E$38)=0," ",INDEX(C485:AH485,1,'Tarifas Eléctricas'!$E$38))</f>
        <v>570</v>
      </c>
      <c r="C485" s="157"/>
      <c r="D485" s="157"/>
      <c r="E485" s="157"/>
      <c r="F485" s="157"/>
      <c r="G485" s="157"/>
      <c r="H485" s="157"/>
      <c r="I485" s="157"/>
      <c r="J485" s="157"/>
      <c r="K485" s="157"/>
      <c r="L485" s="157"/>
      <c r="M485" s="157"/>
      <c r="N485" s="157"/>
      <c r="O485" s="157"/>
      <c r="P485" s="157"/>
      <c r="Q485" s="157"/>
      <c r="R485" s="157"/>
      <c r="S485" s="157"/>
      <c r="T485" s="157"/>
      <c r="U485" s="157"/>
      <c r="V485" t="s" s="154">
        <v>2406</v>
      </c>
      <c r="W485" s="157"/>
      <c r="X485" s="157"/>
      <c r="Y485" s="157"/>
      <c r="Z485" s="157"/>
      <c r="AA485" s="157"/>
      <c r="AB485" s="157"/>
      <c r="AC485" s="157"/>
      <c r="AD485" s="157"/>
      <c r="AE485" s="157"/>
      <c r="AF485" s="157"/>
      <c r="AG485" s="157"/>
      <c r="AH485" s="157"/>
    </row>
    <row r="486" s="141" customFormat="1" ht="15.2" customHeight="1">
      <c r="B486" t="s" s="153">
        <f>IF(INDEX(C486:AH486,1,'Tarifas Eléctricas'!$E$38)=0," ",INDEX(C486:AH486,1,'Tarifas Eléctricas'!$E$38))</f>
        <v>570</v>
      </c>
      <c r="C486" s="157"/>
      <c r="D486" s="157"/>
      <c r="E486" s="157"/>
      <c r="F486" s="157"/>
      <c r="G486" s="157"/>
      <c r="H486" s="157"/>
      <c r="I486" s="157"/>
      <c r="J486" s="157"/>
      <c r="K486" s="157"/>
      <c r="L486" s="157"/>
      <c r="M486" s="157"/>
      <c r="N486" s="157"/>
      <c r="O486" s="157"/>
      <c r="P486" s="157"/>
      <c r="Q486" s="157"/>
      <c r="R486" s="157"/>
      <c r="S486" s="157"/>
      <c r="T486" s="157"/>
      <c r="U486" s="157"/>
      <c r="V486" t="s" s="154">
        <v>2407</v>
      </c>
      <c r="W486" s="157"/>
      <c r="X486" s="157"/>
      <c r="Y486" s="157"/>
      <c r="Z486" s="157"/>
      <c r="AA486" s="157"/>
      <c r="AB486" s="157"/>
      <c r="AC486" s="157"/>
      <c r="AD486" s="157"/>
      <c r="AE486" s="157"/>
      <c r="AF486" s="157"/>
      <c r="AG486" s="157"/>
      <c r="AH486" s="157"/>
    </row>
    <row r="487" s="141" customFormat="1" ht="15.2" customHeight="1">
      <c r="B487" t="s" s="153">
        <f>IF(INDEX(C487:AH487,1,'Tarifas Eléctricas'!$E$38)=0," ",INDEX(C487:AH487,1,'Tarifas Eléctricas'!$E$38))</f>
        <v>570</v>
      </c>
      <c r="C487" s="157"/>
      <c r="D487" s="157"/>
      <c r="E487" s="157"/>
      <c r="F487" s="157"/>
      <c r="G487" s="157"/>
      <c r="H487" s="157"/>
      <c r="I487" s="157"/>
      <c r="J487" s="157"/>
      <c r="K487" s="157"/>
      <c r="L487" s="157"/>
      <c r="M487" s="157"/>
      <c r="N487" s="157"/>
      <c r="O487" s="157"/>
      <c r="P487" s="157"/>
      <c r="Q487" s="157"/>
      <c r="R487" s="157"/>
      <c r="S487" s="157"/>
      <c r="T487" s="157"/>
      <c r="U487" s="157"/>
      <c r="V487" t="s" s="154">
        <v>2408</v>
      </c>
      <c r="W487" s="157"/>
      <c r="X487" s="157"/>
      <c r="Y487" s="157"/>
      <c r="Z487" s="157"/>
      <c r="AA487" s="157"/>
      <c r="AB487" s="157"/>
      <c r="AC487" s="157"/>
      <c r="AD487" s="157"/>
      <c r="AE487" s="157"/>
      <c r="AF487" s="157"/>
      <c r="AG487" s="157"/>
      <c r="AH487" s="157"/>
    </row>
    <row r="488" s="141" customFormat="1" ht="15.2" customHeight="1">
      <c r="B488" t="s" s="153">
        <f>IF(INDEX(C488:AH488,1,'Tarifas Eléctricas'!$E$38)=0," ",INDEX(C488:AH488,1,'Tarifas Eléctricas'!$E$38))</f>
        <v>570</v>
      </c>
      <c r="C488" s="157"/>
      <c r="D488" s="157"/>
      <c r="E488" s="157"/>
      <c r="F488" s="157"/>
      <c r="G488" s="157"/>
      <c r="H488" s="157"/>
      <c r="I488" s="157"/>
      <c r="J488" s="157"/>
      <c r="K488" s="157"/>
      <c r="L488" s="157"/>
      <c r="M488" s="157"/>
      <c r="N488" s="157"/>
      <c r="O488" s="157"/>
      <c r="P488" s="157"/>
      <c r="Q488" s="157"/>
      <c r="R488" s="157"/>
      <c r="S488" s="157"/>
      <c r="T488" s="157"/>
      <c r="U488" s="157"/>
      <c r="V488" t="s" s="154">
        <v>2409</v>
      </c>
      <c r="W488" s="157"/>
      <c r="X488" s="157"/>
      <c r="Y488" s="157"/>
      <c r="Z488" s="157"/>
      <c r="AA488" s="157"/>
      <c r="AB488" s="157"/>
      <c r="AC488" s="157"/>
      <c r="AD488" s="157"/>
      <c r="AE488" s="157"/>
      <c r="AF488" s="157"/>
      <c r="AG488" s="157"/>
      <c r="AH488" s="157"/>
    </row>
    <row r="489" s="141" customFormat="1" ht="15.2" customHeight="1">
      <c r="B489" t="s" s="153">
        <f>IF(INDEX(C489:AH489,1,'Tarifas Eléctricas'!$E$38)=0," ",INDEX(C489:AH489,1,'Tarifas Eléctricas'!$E$38))</f>
        <v>570</v>
      </c>
      <c r="C489" s="157"/>
      <c r="D489" s="157"/>
      <c r="E489" s="157"/>
      <c r="F489" s="157"/>
      <c r="G489" s="157"/>
      <c r="H489" s="157"/>
      <c r="I489" s="157"/>
      <c r="J489" s="157"/>
      <c r="K489" s="157"/>
      <c r="L489" s="157"/>
      <c r="M489" s="157"/>
      <c r="N489" s="157"/>
      <c r="O489" s="157"/>
      <c r="P489" s="157"/>
      <c r="Q489" s="157"/>
      <c r="R489" s="157"/>
      <c r="S489" s="157"/>
      <c r="T489" s="157"/>
      <c r="U489" s="157"/>
      <c r="V489" t="s" s="154">
        <v>2410</v>
      </c>
      <c r="W489" s="157"/>
      <c r="X489" s="157"/>
      <c r="Y489" s="157"/>
      <c r="Z489" s="157"/>
      <c r="AA489" s="157"/>
      <c r="AB489" s="157"/>
      <c r="AC489" s="157"/>
      <c r="AD489" s="157"/>
      <c r="AE489" s="157"/>
      <c r="AF489" s="157"/>
      <c r="AG489" s="157"/>
      <c r="AH489" s="157"/>
    </row>
    <row r="490" s="141" customFormat="1" ht="15.2" customHeight="1">
      <c r="B490" t="s" s="153">
        <f>IF(INDEX(C490:AH490,1,'Tarifas Eléctricas'!$E$38)=0," ",INDEX(C490:AH490,1,'Tarifas Eléctricas'!$E$38))</f>
        <v>570</v>
      </c>
      <c r="C490" s="157"/>
      <c r="D490" s="157"/>
      <c r="E490" s="157"/>
      <c r="F490" s="157"/>
      <c r="G490" s="157"/>
      <c r="H490" s="157"/>
      <c r="I490" s="157"/>
      <c r="J490" s="157"/>
      <c r="K490" s="157"/>
      <c r="L490" s="157"/>
      <c r="M490" s="157"/>
      <c r="N490" s="157"/>
      <c r="O490" s="157"/>
      <c r="P490" s="157"/>
      <c r="Q490" s="157"/>
      <c r="R490" s="157"/>
      <c r="S490" s="157"/>
      <c r="T490" s="157"/>
      <c r="U490" s="157"/>
      <c r="V490" t="s" s="154">
        <v>2411</v>
      </c>
      <c r="W490" s="157"/>
      <c r="X490" s="157"/>
      <c r="Y490" s="157"/>
      <c r="Z490" s="157"/>
      <c r="AA490" s="157"/>
      <c r="AB490" s="157"/>
      <c r="AC490" s="157"/>
      <c r="AD490" s="157"/>
      <c r="AE490" s="157"/>
      <c r="AF490" s="157"/>
      <c r="AG490" s="157"/>
      <c r="AH490" s="157"/>
    </row>
    <row r="491" s="141" customFormat="1" ht="15.2" customHeight="1">
      <c r="B491" t="s" s="153">
        <f>IF(INDEX(C491:AH491,1,'Tarifas Eléctricas'!$E$38)=0," ",INDEX(C491:AH491,1,'Tarifas Eléctricas'!$E$38))</f>
        <v>570</v>
      </c>
      <c r="C491" s="157"/>
      <c r="D491" s="157"/>
      <c r="E491" s="157"/>
      <c r="F491" s="157"/>
      <c r="G491" s="157"/>
      <c r="H491" s="157"/>
      <c r="I491" s="157"/>
      <c r="J491" s="157"/>
      <c r="K491" s="157"/>
      <c r="L491" s="157"/>
      <c r="M491" s="157"/>
      <c r="N491" s="157"/>
      <c r="O491" s="157"/>
      <c r="P491" s="157"/>
      <c r="Q491" s="157"/>
      <c r="R491" s="157"/>
      <c r="S491" s="157"/>
      <c r="T491" s="157"/>
      <c r="U491" s="157"/>
      <c r="V491" t="s" s="154">
        <v>2412</v>
      </c>
      <c r="W491" s="157"/>
      <c r="X491" s="157"/>
      <c r="Y491" s="157"/>
      <c r="Z491" s="157"/>
      <c r="AA491" s="157"/>
      <c r="AB491" s="157"/>
      <c r="AC491" s="157"/>
      <c r="AD491" s="157"/>
      <c r="AE491" s="157"/>
      <c r="AF491" s="157"/>
      <c r="AG491" s="157"/>
      <c r="AH491" s="157"/>
    </row>
    <row r="492" s="141" customFormat="1" ht="15.2" customHeight="1">
      <c r="B492" t="s" s="153">
        <f>IF(INDEX(C492:AH492,1,'Tarifas Eléctricas'!$E$38)=0," ",INDEX(C492:AH492,1,'Tarifas Eléctricas'!$E$38))</f>
        <v>570</v>
      </c>
      <c r="C492" s="157"/>
      <c r="D492" s="157"/>
      <c r="E492" s="157"/>
      <c r="F492" s="157"/>
      <c r="G492" s="157"/>
      <c r="H492" s="157"/>
      <c r="I492" s="157"/>
      <c r="J492" s="157"/>
      <c r="K492" s="157"/>
      <c r="L492" s="157"/>
      <c r="M492" s="157"/>
      <c r="N492" s="157"/>
      <c r="O492" s="157"/>
      <c r="P492" s="157"/>
      <c r="Q492" s="157"/>
      <c r="R492" s="157"/>
      <c r="S492" s="157"/>
      <c r="T492" s="157"/>
      <c r="U492" s="157"/>
      <c r="V492" t="s" s="154">
        <v>2413</v>
      </c>
      <c r="W492" s="157"/>
      <c r="X492" s="157"/>
      <c r="Y492" s="157"/>
      <c r="Z492" s="157"/>
      <c r="AA492" s="157"/>
      <c r="AB492" s="157"/>
      <c r="AC492" s="157"/>
      <c r="AD492" s="157"/>
      <c r="AE492" s="157"/>
      <c r="AF492" s="157"/>
      <c r="AG492" s="157"/>
      <c r="AH492" s="157"/>
    </row>
    <row r="493" s="141" customFormat="1" ht="15.2" customHeight="1">
      <c r="B493" t="s" s="153">
        <f>IF(INDEX(C493:AH493,1,'Tarifas Eléctricas'!$E$38)=0," ",INDEX(C493:AH493,1,'Tarifas Eléctricas'!$E$38))</f>
        <v>570</v>
      </c>
      <c r="C493" s="157"/>
      <c r="D493" s="157"/>
      <c r="E493" s="157"/>
      <c r="F493" s="157"/>
      <c r="G493" s="157"/>
      <c r="H493" s="157"/>
      <c r="I493" s="157"/>
      <c r="J493" s="157"/>
      <c r="K493" s="157"/>
      <c r="L493" s="157"/>
      <c r="M493" s="157"/>
      <c r="N493" s="157"/>
      <c r="O493" s="157"/>
      <c r="P493" s="157"/>
      <c r="Q493" s="157"/>
      <c r="R493" s="157"/>
      <c r="S493" s="157"/>
      <c r="T493" s="157"/>
      <c r="U493" s="157"/>
      <c r="V493" t="s" s="154">
        <v>2414</v>
      </c>
      <c r="W493" s="157"/>
      <c r="X493" s="157"/>
      <c r="Y493" s="157"/>
      <c r="Z493" s="157"/>
      <c r="AA493" s="157"/>
      <c r="AB493" s="157"/>
      <c r="AC493" s="157"/>
      <c r="AD493" s="157"/>
      <c r="AE493" s="157"/>
      <c r="AF493" s="157"/>
      <c r="AG493" s="157"/>
      <c r="AH493" s="157"/>
    </row>
    <row r="494" s="141" customFormat="1" ht="15.2" customHeight="1">
      <c r="B494" t="s" s="153">
        <f>IF(INDEX(C494:AH494,1,'Tarifas Eléctricas'!$E$38)=0," ",INDEX(C494:AH494,1,'Tarifas Eléctricas'!$E$38))</f>
        <v>570</v>
      </c>
      <c r="C494" s="157"/>
      <c r="D494" s="157"/>
      <c r="E494" s="157"/>
      <c r="F494" s="157"/>
      <c r="G494" s="157"/>
      <c r="H494" s="157"/>
      <c r="I494" s="157"/>
      <c r="J494" s="157"/>
      <c r="K494" s="157"/>
      <c r="L494" s="157"/>
      <c r="M494" s="157"/>
      <c r="N494" s="157"/>
      <c r="O494" s="157"/>
      <c r="P494" s="157"/>
      <c r="Q494" s="157"/>
      <c r="R494" s="157"/>
      <c r="S494" s="157"/>
      <c r="T494" s="157"/>
      <c r="U494" s="157"/>
      <c r="V494" t="s" s="154">
        <v>2415</v>
      </c>
      <c r="W494" s="157"/>
      <c r="X494" s="157"/>
      <c r="Y494" s="157"/>
      <c r="Z494" s="157"/>
      <c r="AA494" s="157"/>
      <c r="AB494" s="157"/>
      <c r="AC494" s="157"/>
      <c r="AD494" s="157"/>
      <c r="AE494" s="157"/>
      <c r="AF494" s="157"/>
      <c r="AG494" s="157"/>
      <c r="AH494" s="157"/>
    </row>
    <row r="495" s="141" customFormat="1" ht="15.2" customHeight="1">
      <c r="B495" t="s" s="153">
        <f>IF(INDEX(C495:AH495,1,'Tarifas Eléctricas'!$E$38)=0," ",INDEX(C495:AH495,1,'Tarifas Eléctricas'!$E$38))</f>
        <v>570</v>
      </c>
      <c r="C495" s="157"/>
      <c r="D495" s="157"/>
      <c r="E495" s="157"/>
      <c r="F495" s="157"/>
      <c r="G495" s="157"/>
      <c r="H495" s="157"/>
      <c r="I495" s="157"/>
      <c r="J495" s="157"/>
      <c r="K495" s="157"/>
      <c r="L495" s="157"/>
      <c r="M495" s="157"/>
      <c r="N495" s="157"/>
      <c r="O495" s="157"/>
      <c r="P495" s="157"/>
      <c r="Q495" s="157"/>
      <c r="R495" s="157"/>
      <c r="S495" s="157"/>
      <c r="T495" s="157"/>
      <c r="U495" s="157"/>
      <c r="V495" t="s" s="154">
        <v>2416</v>
      </c>
      <c r="W495" s="157"/>
      <c r="X495" s="157"/>
      <c r="Y495" s="157"/>
      <c r="Z495" s="157"/>
      <c r="AA495" s="157"/>
      <c r="AB495" s="157"/>
      <c r="AC495" s="157"/>
      <c r="AD495" s="157"/>
      <c r="AE495" s="157"/>
      <c r="AF495" s="157"/>
      <c r="AG495" s="157"/>
      <c r="AH495" s="157"/>
    </row>
    <row r="496" s="141" customFormat="1" ht="15.2" customHeight="1">
      <c r="B496" t="s" s="153">
        <f>IF(INDEX(C496:AH496,1,'Tarifas Eléctricas'!$E$38)=0," ",INDEX(C496:AH496,1,'Tarifas Eléctricas'!$E$38))</f>
        <v>570</v>
      </c>
      <c r="C496" s="157"/>
      <c r="D496" s="157"/>
      <c r="E496" s="157"/>
      <c r="F496" s="157"/>
      <c r="G496" s="157"/>
      <c r="H496" s="157"/>
      <c r="I496" s="157"/>
      <c r="J496" s="157"/>
      <c r="K496" s="157"/>
      <c r="L496" s="157"/>
      <c r="M496" s="157"/>
      <c r="N496" s="157"/>
      <c r="O496" s="157"/>
      <c r="P496" s="157"/>
      <c r="Q496" s="157"/>
      <c r="R496" s="157"/>
      <c r="S496" s="157"/>
      <c r="T496" s="157"/>
      <c r="U496" s="157"/>
      <c r="V496" t="s" s="154">
        <v>2417</v>
      </c>
      <c r="W496" s="157"/>
      <c r="X496" s="157"/>
      <c r="Y496" s="157"/>
      <c r="Z496" s="157"/>
      <c r="AA496" s="157"/>
      <c r="AB496" s="157"/>
      <c r="AC496" s="157"/>
      <c r="AD496" s="157"/>
      <c r="AE496" s="157"/>
      <c r="AF496" s="157"/>
      <c r="AG496" s="157"/>
      <c r="AH496" s="157"/>
    </row>
    <row r="497" s="141" customFormat="1" ht="15.2" customHeight="1">
      <c r="B497" t="s" s="153">
        <f>IF(INDEX(C497:AH497,1,'Tarifas Eléctricas'!$E$38)=0," ",INDEX(C497:AH497,1,'Tarifas Eléctricas'!$E$38))</f>
        <v>570</v>
      </c>
      <c r="C497" s="157"/>
      <c r="D497" s="157"/>
      <c r="E497" s="157"/>
      <c r="F497" s="157"/>
      <c r="G497" s="157"/>
      <c r="H497" s="157"/>
      <c r="I497" s="157"/>
      <c r="J497" s="157"/>
      <c r="K497" s="157"/>
      <c r="L497" s="157"/>
      <c r="M497" s="157"/>
      <c r="N497" s="157"/>
      <c r="O497" s="157"/>
      <c r="P497" s="157"/>
      <c r="Q497" s="157"/>
      <c r="R497" s="157"/>
      <c r="S497" s="157"/>
      <c r="T497" s="157"/>
      <c r="U497" s="157"/>
      <c r="V497" t="s" s="154">
        <v>2418</v>
      </c>
      <c r="W497" s="157"/>
      <c r="X497" s="157"/>
      <c r="Y497" s="157"/>
      <c r="Z497" s="157"/>
      <c r="AA497" s="157"/>
      <c r="AB497" s="157"/>
      <c r="AC497" s="157"/>
      <c r="AD497" s="157"/>
      <c r="AE497" s="157"/>
      <c r="AF497" s="157"/>
      <c r="AG497" s="157"/>
      <c r="AH497" s="157"/>
    </row>
    <row r="498" s="141" customFormat="1" ht="15.2" customHeight="1">
      <c r="B498" t="s" s="153">
        <f>IF(INDEX(C498:AH498,1,'Tarifas Eléctricas'!$E$38)=0," ",INDEX(C498:AH498,1,'Tarifas Eléctricas'!$E$38))</f>
        <v>570</v>
      </c>
      <c r="C498" s="157"/>
      <c r="D498" s="157"/>
      <c r="E498" s="157"/>
      <c r="F498" s="157"/>
      <c r="G498" s="157"/>
      <c r="H498" s="157"/>
      <c r="I498" s="157"/>
      <c r="J498" s="157"/>
      <c r="K498" s="157"/>
      <c r="L498" s="157"/>
      <c r="M498" s="157"/>
      <c r="N498" s="157"/>
      <c r="O498" s="157"/>
      <c r="P498" s="157"/>
      <c r="Q498" s="157"/>
      <c r="R498" s="157"/>
      <c r="S498" s="157"/>
      <c r="T498" s="157"/>
      <c r="U498" s="157"/>
      <c r="V498" t="s" s="154">
        <v>2419</v>
      </c>
      <c r="W498" s="157"/>
      <c r="X498" s="157"/>
      <c r="Y498" s="157"/>
      <c r="Z498" s="157"/>
      <c r="AA498" s="157"/>
      <c r="AB498" s="157"/>
      <c r="AC498" s="157"/>
      <c r="AD498" s="157"/>
      <c r="AE498" s="157"/>
      <c r="AF498" s="157"/>
      <c r="AG498" s="157"/>
      <c r="AH498" s="157"/>
    </row>
    <row r="499" s="141" customFormat="1" ht="15.2" customHeight="1">
      <c r="B499" t="s" s="153">
        <f>IF(INDEX(C499:AH499,1,'Tarifas Eléctricas'!$E$38)=0," ",INDEX(C499:AH499,1,'Tarifas Eléctricas'!$E$38))</f>
        <v>570</v>
      </c>
      <c r="C499" s="157"/>
      <c r="D499" s="157"/>
      <c r="E499" s="157"/>
      <c r="F499" s="157"/>
      <c r="G499" s="157"/>
      <c r="H499" s="157"/>
      <c r="I499" s="157"/>
      <c r="J499" s="157"/>
      <c r="K499" s="157"/>
      <c r="L499" s="157"/>
      <c r="M499" s="157"/>
      <c r="N499" s="157"/>
      <c r="O499" s="157"/>
      <c r="P499" s="157"/>
      <c r="Q499" s="157"/>
      <c r="R499" s="157"/>
      <c r="S499" s="157"/>
      <c r="T499" s="157"/>
      <c r="U499" s="157"/>
      <c r="V499" t="s" s="154">
        <v>2420</v>
      </c>
      <c r="W499" s="157"/>
      <c r="X499" s="157"/>
      <c r="Y499" s="157"/>
      <c r="Z499" s="157"/>
      <c r="AA499" s="157"/>
      <c r="AB499" s="157"/>
      <c r="AC499" s="157"/>
      <c r="AD499" s="157"/>
      <c r="AE499" s="157"/>
      <c r="AF499" s="157"/>
      <c r="AG499" s="157"/>
      <c r="AH499" s="157"/>
    </row>
    <row r="500" s="141" customFormat="1" ht="15.2" customHeight="1">
      <c r="B500" t="s" s="153">
        <f>IF(INDEX(C500:AH500,1,'Tarifas Eléctricas'!$E$38)=0," ",INDEX(C500:AH500,1,'Tarifas Eléctricas'!$E$38))</f>
        <v>570</v>
      </c>
      <c r="C500" s="157"/>
      <c r="D500" s="157"/>
      <c r="E500" s="157"/>
      <c r="F500" s="157"/>
      <c r="G500" s="157"/>
      <c r="H500" s="157"/>
      <c r="I500" s="157"/>
      <c r="J500" s="157"/>
      <c r="K500" s="157"/>
      <c r="L500" s="157"/>
      <c r="M500" s="157"/>
      <c r="N500" s="157"/>
      <c r="O500" s="157"/>
      <c r="P500" s="157"/>
      <c r="Q500" s="157"/>
      <c r="R500" s="157"/>
      <c r="S500" s="157"/>
      <c r="T500" s="157"/>
      <c r="U500" s="157"/>
      <c r="V500" t="s" s="154">
        <v>2421</v>
      </c>
      <c r="W500" s="157"/>
      <c r="X500" s="157"/>
      <c r="Y500" s="157"/>
      <c r="Z500" s="157"/>
      <c r="AA500" s="157"/>
      <c r="AB500" s="157"/>
      <c r="AC500" s="157"/>
      <c r="AD500" s="157"/>
      <c r="AE500" s="157"/>
      <c r="AF500" s="157"/>
      <c r="AG500" s="157"/>
      <c r="AH500" s="157"/>
    </row>
    <row r="501" s="141" customFormat="1" ht="15.2" customHeight="1">
      <c r="B501" t="s" s="153">
        <f>IF(INDEX(C501:AH501,1,'Tarifas Eléctricas'!$E$38)=0," ",INDEX(C501:AH501,1,'Tarifas Eléctricas'!$E$38))</f>
        <v>570</v>
      </c>
      <c r="C501" s="157"/>
      <c r="D501" s="157"/>
      <c r="E501" s="157"/>
      <c r="F501" s="157"/>
      <c r="G501" s="157"/>
      <c r="H501" s="157"/>
      <c r="I501" s="157"/>
      <c r="J501" s="157"/>
      <c r="K501" s="157"/>
      <c r="L501" s="157"/>
      <c r="M501" s="157"/>
      <c r="N501" s="157"/>
      <c r="O501" s="157"/>
      <c r="P501" s="157"/>
      <c r="Q501" s="157"/>
      <c r="R501" s="157"/>
      <c r="S501" s="157"/>
      <c r="T501" s="157"/>
      <c r="U501" s="157"/>
      <c r="V501" t="s" s="154">
        <v>2422</v>
      </c>
      <c r="W501" s="157"/>
      <c r="X501" s="157"/>
      <c r="Y501" s="157"/>
      <c r="Z501" s="157"/>
      <c r="AA501" s="157"/>
      <c r="AB501" s="157"/>
      <c r="AC501" s="157"/>
      <c r="AD501" s="157"/>
      <c r="AE501" s="157"/>
      <c r="AF501" s="157"/>
      <c r="AG501" s="157"/>
      <c r="AH501" s="157"/>
    </row>
    <row r="502" s="141" customFormat="1" ht="15.2" customHeight="1">
      <c r="B502" t="s" s="153">
        <f>IF(INDEX(C502:AH502,1,'Tarifas Eléctricas'!$E$38)=0," ",INDEX(C502:AH502,1,'Tarifas Eléctricas'!$E$38))</f>
        <v>570</v>
      </c>
      <c r="C502" s="157"/>
      <c r="D502" s="157"/>
      <c r="E502" s="157"/>
      <c r="F502" s="157"/>
      <c r="G502" s="157"/>
      <c r="H502" s="157"/>
      <c r="I502" s="157"/>
      <c r="J502" s="157"/>
      <c r="K502" s="157"/>
      <c r="L502" s="157"/>
      <c r="M502" s="157"/>
      <c r="N502" s="157"/>
      <c r="O502" s="157"/>
      <c r="P502" s="157"/>
      <c r="Q502" s="157"/>
      <c r="R502" s="157"/>
      <c r="S502" s="157"/>
      <c r="T502" s="157"/>
      <c r="U502" s="157"/>
      <c r="V502" t="s" s="154">
        <v>2423</v>
      </c>
      <c r="W502" s="157"/>
      <c r="X502" s="157"/>
      <c r="Y502" s="157"/>
      <c r="Z502" s="157"/>
      <c r="AA502" s="157"/>
      <c r="AB502" s="157"/>
      <c r="AC502" s="157"/>
      <c r="AD502" s="157"/>
      <c r="AE502" s="157"/>
      <c r="AF502" s="157"/>
      <c r="AG502" s="157"/>
      <c r="AH502" s="157"/>
    </row>
    <row r="503" s="141" customFormat="1" ht="15.2" customHeight="1">
      <c r="B503" t="s" s="153">
        <f>IF(INDEX(C503:AH503,1,'Tarifas Eléctricas'!$E$38)=0," ",INDEX(C503:AH503,1,'Tarifas Eléctricas'!$E$38))</f>
        <v>570</v>
      </c>
      <c r="C503" s="157"/>
      <c r="D503" s="157"/>
      <c r="E503" s="157"/>
      <c r="F503" s="157"/>
      <c r="G503" s="157"/>
      <c r="H503" s="157"/>
      <c r="I503" s="157"/>
      <c r="J503" s="157"/>
      <c r="K503" s="157"/>
      <c r="L503" s="157"/>
      <c r="M503" s="157"/>
      <c r="N503" s="157"/>
      <c r="O503" s="157"/>
      <c r="P503" s="157"/>
      <c r="Q503" s="157"/>
      <c r="R503" s="157"/>
      <c r="S503" s="157"/>
      <c r="T503" s="157"/>
      <c r="U503" s="157"/>
      <c r="V503" t="s" s="154">
        <v>2424</v>
      </c>
      <c r="W503" s="157"/>
      <c r="X503" s="157"/>
      <c r="Y503" s="157"/>
      <c r="Z503" s="157"/>
      <c r="AA503" s="157"/>
      <c r="AB503" s="157"/>
      <c r="AC503" s="157"/>
      <c r="AD503" s="157"/>
      <c r="AE503" s="157"/>
      <c r="AF503" s="157"/>
      <c r="AG503" s="157"/>
      <c r="AH503" s="157"/>
    </row>
    <row r="504" s="141" customFormat="1" ht="15.2" customHeight="1">
      <c r="B504" t="s" s="153">
        <f>IF(INDEX(C504:AH504,1,'Tarifas Eléctricas'!$E$38)=0," ",INDEX(C504:AH504,1,'Tarifas Eléctricas'!$E$38))</f>
        <v>570</v>
      </c>
      <c r="C504" s="157"/>
      <c r="D504" s="157"/>
      <c r="E504" s="157"/>
      <c r="F504" s="157"/>
      <c r="G504" s="157"/>
      <c r="H504" s="157"/>
      <c r="I504" s="157"/>
      <c r="J504" s="157"/>
      <c r="K504" s="157"/>
      <c r="L504" s="157"/>
      <c r="M504" s="157"/>
      <c r="N504" s="157"/>
      <c r="O504" s="157"/>
      <c r="P504" s="157"/>
      <c r="Q504" s="157"/>
      <c r="R504" s="157"/>
      <c r="S504" s="157"/>
      <c r="T504" s="157"/>
      <c r="U504" s="157"/>
      <c r="V504" t="s" s="154">
        <v>2425</v>
      </c>
      <c r="W504" s="157"/>
      <c r="X504" s="157"/>
      <c r="Y504" s="157"/>
      <c r="Z504" s="157"/>
      <c r="AA504" s="157"/>
      <c r="AB504" s="157"/>
      <c r="AC504" s="157"/>
      <c r="AD504" s="157"/>
      <c r="AE504" s="157"/>
      <c r="AF504" s="157"/>
      <c r="AG504" s="157"/>
      <c r="AH504" s="157"/>
    </row>
    <row r="505" s="141" customFormat="1" ht="15.2" customHeight="1">
      <c r="B505" t="s" s="153">
        <f>IF(INDEX(C505:AH505,1,'Tarifas Eléctricas'!$E$38)=0," ",INDEX(C505:AH505,1,'Tarifas Eléctricas'!$E$38))</f>
        <v>570</v>
      </c>
      <c r="C505" s="157"/>
      <c r="D505" s="157"/>
      <c r="E505" s="157"/>
      <c r="F505" s="157"/>
      <c r="G505" s="157"/>
      <c r="H505" s="157"/>
      <c r="I505" s="157"/>
      <c r="J505" s="157"/>
      <c r="K505" s="157"/>
      <c r="L505" s="157"/>
      <c r="M505" s="157"/>
      <c r="N505" s="157"/>
      <c r="O505" s="157"/>
      <c r="P505" s="157"/>
      <c r="Q505" s="157"/>
      <c r="R505" s="157"/>
      <c r="S505" s="157"/>
      <c r="T505" s="157"/>
      <c r="U505" s="157"/>
      <c r="V505" t="s" s="154">
        <v>2426</v>
      </c>
      <c r="W505" s="157"/>
      <c r="X505" s="157"/>
      <c r="Y505" s="157"/>
      <c r="Z505" s="157"/>
      <c r="AA505" s="157"/>
      <c r="AB505" s="157"/>
      <c r="AC505" s="157"/>
      <c r="AD505" s="157"/>
      <c r="AE505" s="157"/>
      <c r="AF505" s="157"/>
      <c r="AG505" s="157"/>
      <c r="AH505" s="157"/>
    </row>
    <row r="506" s="141" customFormat="1" ht="15.2" customHeight="1">
      <c r="B506" t="s" s="153">
        <f>IF(INDEX(C506:AH506,1,'Tarifas Eléctricas'!$E$38)=0," ",INDEX(C506:AH506,1,'Tarifas Eléctricas'!$E$38))</f>
        <v>570</v>
      </c>
      <c r="C506" s="157"/>
      <c r="D506" s="157"/>
      <c r="E506" s="157"/>
      <c r="F506" s="157"/>
      <c r="G506" s="157"/>
      <c r="H506" s="157"/>
      <c r="I506" s="157"/>
      <c r="J506" s="157"/>
      <c r="K506" s="157"/>
      <c r="L506" s="157"/>
      <c r="M506" s="157"/>
      <c r="N506" s="157"/>
      <c r="O506" s="157"/>
      <c r="P506" s="157"/>
      <c r="Q506" s="157"/>
      <c r="R506" s="157"/>
      <c r="S506" s="157"/>
      <c r="T506" s="157"/>
      <c r="U506" s="157"/>
      <c r="V506" t="s" s="154">
        <v>2427</v>
      </c>
      <c r="W506" s="157"/>
      <c r="X506" s="157"/>
      <c r="Y506" s="157"/>
      <c r="Z506" s="157"/>
      <c r="AA506" s="157"/>
      <c r="AB506" s="157"/>
      <c r="AC506" s="157"/>
      <c r="AD506" s="157"/>
      <c r="AE506" s="157"/>
      <c r="AF506" s="157"/>
      <c r="AG506" s="157"/>
      <c r="AH506" s="157"/>
    </row>
    <row r="507" s="141" customFormat="1" ht="15.2" customHeight="1">
      <c r="B507" t="s" s="153">
        <f>IF(INDEX(C507:AH507,1,'Tarifas Eléctricas'!$E$38)=0," ",INDEX(C507:AH507,1,'Tarifas Eléctricas'!$E$38))</f>
        <v>570</v>
      </c>
      <c r="C507" s="157"/>
      <c r="D507" s="157"/>
      <c r="E507" s="157"/>
      <c r="F507" s="157"/>
      <c r="G507" s="157"/>
      <c r="H507" s="157"/>
      <c r="I507" s="157"/>
      <c r="J507" s="157"/>
      <c r="K507" s="157"/>
      <c r="L507" s="157"/>
      <c r="M507" s="157"/>
      <c r="N507" s="157"/>
      <c r="O507" s="157"/>
      <c r="P507" s="157"/>
      <c r="Q507" s="157"/>
      <c r="R507" s="157"/>
      <c r="S507" s="157"/>
      <c r="T507" s="157"/>
      <c r="U507" s="157"/>
      <c r="V507" t="s" s="154">
        <v>2428</v>
      </c>
      <c r="W507" s="157"/>
      <c r="X507" s="157"/>
      <c r="Y507" s="157"/>
      <c r="Z507" s="157"/>
      <c r="AA507" s="157"/>
      <c r="AB507" s="157"/>
      <c r="AC507" s="157"/>
      <c r="AD507" s="157"/>
      <c r="AE507" s="157"/>
      <c r="AF507" s="157"/>
      <c r="AG507" s="157"/>
      <c r="AH507" s="157"/>
    </row>
    <row r="508" s="141" customFormat="1" ht="15.2" customHeight="1">
      <c r="B508" t="s" s="153">
        <f>IF(INDEX(C508:AH508,1,'Tarifas Eléctricas'!$E$38)=0," ",INDEX(C508:AH508,1,'Tarifas Eléctricas'!$E$38))</f>
        <v>570</v>
      </c>
      <c r="C508" s="157"/>
      <c r="D508" s="157"/>
      <c r="E508" s="157"/>
      <c r="F508" s="157"/>
      <c r="G508" s="157"/>
      <c r="H508" s="157"/>
      <c r="I508" s="157"/>
      <c r="J508" s="157"/>
      <c r="K508" s="157"/>
      <c r="L508" s="157"/>
      <c r="M508" s="157"/>
      <c r="N508" s="157"/>
      <c r="O508" s="157"/>
      <c r="P508" s="157"/>
      <c r="Q508" s="157"/>
      <c r="R508" s="157"/>
      <c r="S508" s="157"/>
      <c r="T508" s="157"/>
      <c r="U508" s="157"/>
      <c r="V508" t="s" s="154">
        <v>2429</v>
      </c>
      <c r="W508" s="157"/>
      <c r="X508" s="157"/>
      <c r="Y508" s="157"/>
      <c r="Z508" s="157"/>
      <c r="AA508" s="157"/>
      <c r="AB508" s="157"/>
      <c r="AC508" s="157"/>
      <c r="AD508" s="157"/>
      <c r="AE508" s="157"/>
      <c r="AF508" s="157"/>
      <c r="AG508" s="157"/>
      <c r="AH508" s="157"/>
    </row>
    <row r="509" s="141" customFormat="1" ht="15.2" customHeight="1">
      <c r="B509" t="s" s="153">
        <f>IF(INDEX(C509:AH509,1,'Tarifas Eléctricas'!$E$38)=0," ",INDEX(C509:AH509,1,'Tarifas Eléctricas'!$E$38))</f>
        <v>570</v>
      </c>
      <c r="C509" s="157"/>
      <c r="D509" s="157"/>
      <c r="E509" s="157"/>
      <c r="F509" s="157"/>
      <c r="G509" s="157"/>
      <c r="H509" s="157"/>
      <c r="I509" s="157"/>
      <c r="J509" s="157"/>
      <c r="K509" s="157"/>
      <c r="L509" s="157"/>
      <c r="M509" s="157"/>
      <c r="N509" s="157"/>
      <c r="O509" s="157"/>
      <c r="P509" s="157"/>
      <c r="Q509" s="157"/>
      <c r="R509" s="157"/>
      <c r="S509" s="157"/>
      <c r="T509" s="157"/>
      <c r="U509" s="157"/>
      <c r="V509" t="s" s="154">
        <v>2430</v>
      </c>
      <c r="W509" s="157"/>
      <c r="X509" s="157"/>
      <c r="Y509" s="157"/>
      <c r="Z509" s="157"/>
      <c r="AA509" s="157"/>
      <c r="AB509" s="157"/>
      <c r="AC509" s="157"/>
      <c r="AD509" s="157"/>
      <c r="AE509" s="157"/>
      <c r="AF509" s="157"/>
      <c r="AG509" s="157"/>
      <c r="AH509" s="157"/>
    </row>
    <row r="510" s="141" customFormat="1" ht="15.2" customHeight="1">
      <c r="B510" t="s" s="153">
        <f>IF(INDEX(C510:AH510,1,'Tarifas Eléctricas'!$E$38)=0," ",INDEX(C510:AH510,1,'Tarifas Eléctricas'!$E$38))</f>
        <v>570</v>
      </c>
      <c r="C510" s="157"/>
      <c r="D510" s="157"/>
      <c r="E510" s="157"/>
      <c r="F510" s="157"/>
      <c r="G510" s="157"/>
      <c r="H510" s="157"/>
      <c r="I510" s="157"/>
      <c r="J510" s="157"/>
      <c r="K510" s="157"/>
      <c r="L510" s="157"/>
      <c r="M510" s="157"/>
      <c r="N510" s="157"/>
      <c r="O510" s="157"/>
      <c r="P510" s="157"/>
      <c r="Q510" s="157"/>
      <c r="R510" s="157"/>
      <c r="S510" s="157"/>
      <c r="T510" s="157"/>
      <c r="U510" s="157"/>
      <c r="V510" t="s" s="154">
        <v>2431</v>
      </c>
      <c r="W510" s="157"/>
      <c r="X510" s="157"/>
      <c r="Y510" s="157"/>
      <c r="Z510" s="157"/>
      <c r="AA510" s="157"/>
      <c r="AB510" s="157"/>
      <c r="AC510" s="157"/>
      <c r="AD510" s="157"/>
      <c r="AE510" s="157"/>
      <c r="AF510" s="157"/>
      <c r="AG510" s="157"/>
      <c r="AH510" s="157"/>
    </row>
    <row r="511" s="141" customFormat="1" ht="15.2" customHeight="1">
      <c r="B511" t="s" s="153">
        <f>IF(INDEX(C511:AH511,1,'Tarifas Eléctricas'!$E$38)=0," ",INDEX(C511:AH511,1,'Tarifas Eléctricas'!$E$38))</f>
        <v>570</v>
      </c>
      <c r="C511" s="157"/>
      <c r="D511" s="157"/>
      <c r="E511" s="157"/>
      <c r="F511" s="157"/>
      <c r="G511" s="157"/>
      <c r="H511" s="157"/>
      <c r="I511" s="157"/>
      <c r="J511" s="157"/>
      <c r="K511" s="157"/>
      <c r="L511" s="157"/>
      <c r="M511" s="157"/>
      <c r="N511" s="157"/>
      <c r="O511" s="157"/>
      <c r="P511" s="157"/>
      <c r="Q511" s="157"/>
      <c r="R511" s="157"/>
      <c r="S511" s="157"/>
      <c r="T511" s="157"/>
      <c r="U511" s="157"/>
      <c r="V511" t="s" s="154">
        <v>2432</v>
      </c>
      <c r="W511" s="157"/>
      <c r="X511" s="157"/>
      <c r="Y511" s="157"/>
      <c r="Z511" s="157"/>
      <c r="AA511" s="157"/>
      <c r="AB511" s="157"/>
      <c r="AC511" s="157"/>
      <c r="AD511" s="157"/>
      <c r="AE511" s="157"/>
      <c r="AF511" s="157"/>
      <c r="AG511" s="157"/>
      <c r="AH511" s="157"/>
    </row>
    <row r="512" s="141" customFormat="1" ht="15.2" customHeight="1">
      <c r="B512" t="s" s="153">
        <f>IF(INDEX(C512:AH512,1,'Tarifas Eléctricas'!$E$38)=0," ",INDEX(C512:AH512,1,'Tarifas Eléctricas'!$E$38))</f>
        <v>570</v>
      </c>
      <c r="C512" s="157"/>
      <c r="D512" s="157"/>
      <c r="E512" s="157"/>
      <c r="F512" s="157"/>
      <c r="G512" s="157"/>
      <c r="H512" s="157"/>
      <c r="I512" s="157"/>
      <c r="J512" s="157"/>
      <c r="K512" s="157"/>
      <c r="L512" s="157"/>
      <c r="M512" s="157"/>
      <c r="N512" s="157"/>
      <c r="O512" s="157"/>
      <c r="P512" s="157"/>
      <c r="Q512" s="157"/>
      <c r="R512" s="157"/>
      <c r="S512" s="157"/>
      <c r="T512" s="157"/>
      <c r="U512" s="157"/>
      <c r="V512" t="s" s="154">
        <v>2433</v>
      </c>
      <c r="W512" s="157"/>
      <c r="X512" s="157"/>
      <c r="Y512" s="157"/>
      <c r="Z512" s="157"/>
      <c r="AA512" s="157"/>
      <c r="AB512" s="157"/>
      <c r="AC512" s="157"/>
      <c r="AD512" s="157"/>
      <c r="AE512" s="157"/>
      <c r="AF512" s="157"/>
      <c r="AG512" s="157"/>
      <c r="AH512" s="157"/>
    </row>
    <row r="513" s="141" customFormat="1" ht="15.2" customHeight="1">
      <c r="B513" t="s" s="153">
        <f>IF(INDEX(C513:AH513,1,'Tarifas Eléctricas'!$E$38)=0," ",INDEX(C513:AH513,1,'Tarifas Eléctricas'!$E$38))</f>
        <v>570</v>
      </c>
      <c r="C513" s="157"/>
      <c r="D513" s="157"/>
      <c r="E513" s="157"/>
      <c r="F513" s="157"/>
      <c r="G513" s="157"/>
      <c r="H513" s="157"/>
      <c r="I513" s="157"/>
      <c r="J513" s="157"/>
      <c r="K513" s="157"/>
      <c r="L513" s="157"/>
      <c r="M513" s="157"/>
      <c r="N513" s="157"/>
      <c r="O513" s="157"/>
      <c r="P513" s="157"/>
      <c r="Q513" s="157"/>
      <c r="R513" s="157"/>
      <c r="S513" s="157"/>
      <c r="T513" s="157"/>
      <c r="U513" s="157"/>
      <c r="V513" t="s" s="154">
        <v>2434</v>
      </c>
      <c r="W513" s="157"/>
      <c r="X513" s="157"/>
      <c r="Y513" s="157"/>
      <c r="Z513" s="157"/>
      <c r="AA513" s="157"/>
      <c r="AB513" s="157"/>
      <c r="AC513" s="157"/>
      <c r="AD513" s="157"/>
      <c r="AE513" s="157"/>
      <c r="AF513" s="157"/>
      <c r="AG513" s="157"/>
      <c r="AH513" s="157"/>
    </row>
    <row r="514" s="141" customFormat="1" ht="15.2" customHeight="1">
      <c r="B514" t="s" s="153">
        <f>IF(INDEX(C514:AH514,1,'Tarifas Eléctricas'!$E$38)=0," ",INDEX(C514:AH514,1,'Tarifas Eléctricas'!$E$38))</f>
        <v>570</v>
      </c>
      <c r="C514" s="157"/>
      <c r="D514" s="157"/>
      <c r="E514" s="157"/>
      <c r="F514" s="157"/>
      <c r="G514" s="157"/>
      <c r="H514" s="157"/>
      <c r="I514" s="157"/>
      <c r="J514" s="157"/>
      <c r="K514" s="157"/>
      <c r="L514" s="157"/>
      <c r="M514" s="157"/>
      <c r="N514" s="157"/>
      <c r="O514" s="157"/>
      <c r="P514" s="157"/>
      <c r="Q514" s="157"/>
      <c r="R514" s="157"/>
      <c r="S514" s="157"/>
      <c r="T514" s="157"/>
      <c r="U514" s="157"/>
      <c r="V514" t="s" s="154">
        <v>2435</v>
      </c>
      <c r="W514" s="157"/>
      <c r="X514" s="157"/>
      <c r="Y514" s="157"/>
      <c r="Z514" s="157"/>
      <c r="AA514" s="157"/>
      <c r="AB514" s="157"/>
      <c r="AC514" s="157"/>
      <c r="AD514" s="157"/>
      <c r="AE514" s="157"/>
      <c r="AF514" s="157"/>
      <c r="AG514" s="157"/>
      <c r="AH514" s="157"/>
    </row>
    <row r="515" s="141" customFormat="1" ht="15.2" customHeight="1">
      <c r="B515" t="s" s="153">
        <f>IF(INDEX(C515:AH515,1,'Tarifas Eléctricas'!$E$38)=0," ",INDEX(C515:AH515,1,'Tarifas Eléctricas'!$E$38))</f>
        <v>570</v>
      </c>
      <c r="C515" s="157"/>
      <c r="D515" s="157"/>
      <c r="E515" s="157"/>
      <c r="F515" s="157"/>
      <c r="G515" s="157"/>
      <c r="H515" s="157"/>
      <c r="I515" s="157"/>
      <c r="J515" s="157"/>
      <c r="K515" s="157"/>
      <c r="L515" s="157"/>
      <c r="M515" s="157"/>
      <c r="N515" s="157"/>
      <c r="O515" s="157"/>
      <c r="P515" s="157"/>
      <c r="Q515" s="157"/>
      <c r="R515" s="157"/>
      <c r="S515" s="157"/>
      <c r="T515" s="157"/>
      <c r="U515" s="157"/>
      <c r="V515" t="s" s="154">
        <v>2436</v>
      </c>
      <c r="W515" s="157"/>
      <c r="X515" s="157"/>
      <c r="Y515" s="157"/>
      <c r="Z515" s="157"/>
      <c r="AA515" s="157"/>
      <c r="AB515" s="157"/>
      <c r="AC515" s="157"/>
      <c r="AD515" s="157"/>
      <c r="AE515" s="157"/>
      <c r="AF515" s="157"/>
      <c r="AG515" s="157"/>
      <c r="AH515" s="157"/>
    </row>
    <row r="516" s="141" customFormat="1" ht="15.2" customHeight="1">
      <c r="B516" t="s" s="153">
        <f>IF(INDEX(C516:AH516,1,'Tarifas Eléctricas'!$E$38)=0," ",INDEX(C516:AH516,1,'Tarifas Eléctricas'!$E$38))</f>
        <v>570</v>
      </c>
      <c r="C516" s="157"/>
      <c r="D516" s="157"/>
      <c r="E516" s="157"/>
      <c r="F516" s="157"/>
      <c r="G516" s="157"/>
      <c r="H516" s="157"/>
      <c r="I516" s="157"/>
      <c r="J516" s="157"/>
      <c r="K516" s="157"/>
      <c r="L516" s="157"/>
      <c r="M516" s="157"/>
      <c r="N516" s="157"/>
      <c r="O516" s="157"/>
      <c r="P516" s="157"/>
      <c r="Q516" s="157"/>
      <c r="R516" s="157"/>
      <c r="S516" s="157"/>
      <c r="T516" s="157"/>
      <c r="U516" s="157"/>
      <c r="V516" t="s" s="154">
        <v>2437</v>
      </c>
      <c r="W516" s="157"/>
      <c r="X516" s="157"/>
      <c r="Y516" s="157"/>
      <c r="Z516" s="157"/>
      <c r="AA516" s="157"/>
      <c r="AB516" s="157"/>
      <c r="AC516" s="157"/>
      <c r="AD516" s="157"/>
      <c r="AE516" s="157"/>
      <c r="AF516" s="157"/>
      <c r="AG516" s="157"/>
      <c r="AH516" s="157"/>
    </row>
    <row r="517" s="141" customFormat="1" ht="15.2" customHeight="1">
      <c r="B517" t="s" s="153">
        <f>IF(INDEX(C517:AH517,1,'Tarifas Eléctricas'!$E$38)=0," ",INDEX(C517:AH517,1,'Tarifas Eléctricas'!$E$38))</f>
        <v>570</v>
      </c>
      <c r="C517" s="157"/>
      <c r="D517" s="157"/>
      <c r="E517" s="157"/>
      <c r="F517" s="157"/>
      <c r="G517" s="157"/>
      <c r="H517" s="157"/>
      <c r="I517" s="157"/>
      <c r="J517" s="157"/>
      <c r="K517" s="157"/>
      <c r="L517" s="157"/>
      <c r="M517" s="157"/>
      <c r="N517" s="157"/>
      <c r="O517" s="157"/>
      <c r="P517" s="157"/>
      <c r="Q517" s="157"/>
      <c r="R517" s="157"/>
      <c r="S517" s="157"/>
      <c r="T517" s="157"/>
      <c r="U517" s="157"/>
      <c r="V517" t="s" s="154">
        <v>2438</v>
      </c>
      <c r="W517" s="157"/>
      <c r="X517" s="157"/>
      <c r="Y517" s="157"/>
      <c r="Z517" s="157"/>
      <c r="AA517" s="157"/>
      <c r="AB517" s="157"/>
      <c r="AC517" s="157"/>
      <c r="AD517" s="157"/>
      <c r="AE517" s="157"/>
      <c r="AF517" s="157"/>
      <c r="AG517" s="157"/>
      <c r="AH517" s="157"/>
    </row>
    <row r="518" s="141" customFormat="1" ht="15.2" customHeight="1">
      <c r="B518" t="s" s="153">
        <f>IF(INDEX(C518:AH518,1,'Tarifas Eléctricas'!$E$38)=0," ",INDEX(C518:AH518,1,'Tarifas Eléctricas'!$E$38))</f>
        <v>570</v>
      </c>
      <c r="C518" s="157"/>
      <c r="D518" s="157"/>
      <c r="E518" s="157"/>
      <c r="F518" s="157"/>
      <c r="G518" s="157"/>
      <c r="H518" s="157"/>
      <c r="I518" s="157"/>
      <c r="J518" s="157"/>
      <c r="K518" s="157"/>
      <c r="L518" s="157"/>
      <c r="M518" s="157"/>
      <c r="N518" s="157"/>
      <c r="O518" s="157"/>
      <c r="P518" s="157"/>
      <c r="Q518" s="157"/>
      <c r="R518" s="157"/>
      <c r="S518" s="157"/>
      <c r="T518" s="157"/>
      <c r="U518" s="157"/>
      <c r="V518" t="s" s="154">
        <v>2439</v>
      </c>
      <c r="W518" s="157"/>
      <c r="X518" s="157"/>
      <c r="Y518" s="157"/>
      <c r="Z518" s="157"/>
      <c r="AA518" s="157"/>
      <c r="AB518" s="157"/>
      <c r="AC518" s="157"/>
      <c r="AD518" s="157"/>
      <c r="AE518" s="157"/>
      <c r="AF518" s="157"/>
      <c r="AG518" s="157"/>
      <c r="AH518" s="157"/>
    </row>
    <row r="519" s="141" customFormat="1" ht="15.2" customHeight="1">
      <c r="B519" t="s" s="153">
        <f>IF(INDEX(C519:AH519,1,'Tarifas Eléctricas'!$E$38)=0," ",INDEX(C519:AH519,1,'Tarifas Eléctricas'!$E$38))</f>
        <v>570</v>
      </c>
      <c r="C519" s="157"/>
      <c r="D519" s="157"/>
      <c r="E519" s="157"/>
      <c r="F519" s="157"/>
      <c r="G519" s="157"/>
      <c r="H519" s="157"/>
      <c r="I519" s="157"/>
      <c r="J519" s="157"/>
      <c r="K519" s="157"/>
      <c r="L519" s="157"/>
      <c r="M519" s="157"/>
      <c r="N519" s="157"/>
      <c r="O519" s="157"/>
      <c r="P519" s="157"/>
      <c r="Q519" s="157"/>
      <c r="R519" s="157"/>
      <c r="S519" s="157"/>
      <c r="T519" s="157"/>
      <c r="U519" s="157"/>
      <c r="V519" t="s" s="154">
        <v>2440</v>
      </c>
      <c r="W519" s="157"/>
      <c r="X519" s="157"/>
      <c r="Y519" s="157"/>
      <c r="Z519" s="157"/>
      <c r="AA519" s="157"/>
      <c r="AB519" s="157"/>
      <c r="AC519" s="157"/>
      <c r="AD519" s="157"/>
      <c r="AE519" s="157"/>
      <c r="AF519" s="157"/>
      <c r="AG519" s="157"/>
      <c r="AH519" s="157"/>
    </row>
    <row r="520" s="141" customFormat="1" ht="15.2" customHeight="1">
      <c r="B520" t="s" s="153">
        <f>IF(INDEX(C520:AH520,1,'Tarifas Eléctricas'!$E$38)=0," ",INDEX(C520:AH520,1,'Tarifas Eléctricas'!$E$38))</f>
        <v>570</v>
      </c>
      <c r="C520" s="157"/>
      <c r="D520" s="157"/>
      <c r="E520" s="157"/>
      <c r="F520" s="157"/>
      <c r="G520" s="157"/>
      <c r="H520" s="157"/>
      <c r="I520" s="157"/>
      <c r="J520" s="157"/>
      <c r="K520" s="157"/>
      <c r="L520" s="157"/>
      <c r="M520" s="157"/>
      <c r="N520" s="157"/>
      <c r="O520" s="157"/>
      <c r="P520" s="157"/>
      <c r="Q520" s="157"/>
      <c r="R520" s="157"/>
      <c r="S520" s="157"/>
      <c r="T520" s="157"/>
      <c r="U520" s="157"/>
      <c r="V520" t="s" s="154">
        <v>2441</v>
      </c>
      <c r="W520" s="157"/>
      <c r="X520" s="157"/>
      <c r="Y520" s="157"/>
      <c r="Z520" s="157"/>
      <c r="AA520" s="157"/>
      <c r="AB520" s="157"/>
      <c r="AC520" s="157"/>
      <c r="AD520" s="157"/>
      <c r="AE520" s="157"/>
      <c r="AF520" s="157"/>
      <c r="AG520" s="157"/>
      <c r="AH520" s="157"/>
    </row>
    <row r="521" s="141" customFormat="1" ht="15.2" customHeight="1">
      <c r="B521" t="s" s="153">
        <f>IF(INDEX(C521:AH521,1,'Tarifas Eléctricas'!$E$38)=0," ",INDEX(C521:AH521,1,'Tarifas Eléctricas'!$E$38))</f>
        <v>570</v>
      </c>
      <c r="C521" s="157"/>
      <c r="D521" s="157"/>
      <c r="E521" s="157"/>
      <c r="F521" s="157"/>
      <c r="G521" s="157"/>
      <c r="H521" s="157"/>
      <c r="I521" s="157"/>
      <c r="J521" s="157"/>
      <c r="K521" s="157"/>
      <c r="L521" s="157"/>
      <c r="M521" s="157"/>
      <c r="N521" s="157"/>
      <c r="O521" s="157"/>
      <c r="P521" s="157"/>
      <c r="Q521" s="157"/>
      <c r="R521" s="157"/>
      <c r="S521" s="157"/>
      <c r="T521" s="157"/>
      <c r="U521" s="157"/>
      <c r="V521" t="s" s="154">
        <v>2442</v>
      </c>
      <c r="W521" s="157"/>
      <c r="X521" s="157"/>
      <c r="Y521" s="157"/>
      <c r="Z521" s="157"/>
      <c r="AA521" s="157"/>
      <c r="AB521" s="157"/>
      <c r="AC521" s="157"/>
      <c r="AD521" s="157"/>
      <c r="AE521" s="157"/>
      <c r="AF521" s="157"/>
      <c r="AG521" s="157"/>
      <c r="AH521" s="157"/>
    </row>
    <row r="522" s="141" customFormat="1" ht="15.2" customHeight="1">
      <c r="B522" t="s" s="153">
        <f>IF(INDEX(C522:AH522,1,'Tarifas Eléctricas'!$E$38)=0," ",INDEX(C522:AH522,1,'Tarifas Eléctricas'!$E$38))</f>
        <v>570</v>
      </c>
      <c r="C522" s="157"/>
      <c r="D522" s="157"/>
      <c r="E522" s="157"/>
      <c r="F522" s="157"/>
      <c r="G522" s="157"/>
      <c r="H522" s="157"/>
      <c r="I522" s="157"/>
      <c r="J522" s="157"/>
      <c r="K522" s="157"/>
      <c r="L522" s="157"/>
      <c r="M522" s="157"/>
      <c r="N522" s="157"/>
      <c r="O522" s="157"/>
      <c r="P522" s="157"/>
      <c r="Q522" s="157"/>
      <c r="R522" s="157"/>
      <c r="S522" s="157"/>
      <c r="T522" s="157"/>
      <c r="U522" s="157"/>
      <c r="V522" t="s" s="154">
        <v>2443</v>
      </c>
      <c r="W522" s="157"/>
      <c r="X522" s="157"/>
      <c r="Y522" s="157"/>
      <c r="Z522" s="157"/>
      <c r="AA522" s="157"/>
      <c r="AB522" s="157"/>
      <c r="AC522" s="157"/>
      <c r="AD522" s="157"/>
      <c r="AE522" s="157"/>
      <c r="AF522" s="157"/>
      <c r="AG522" s="157"/>
      <c r="AH522" s="157"/>
    </row>
    <row r="523" s="141" customFormat="1" ht="15.2" customHeight="1">
      <c r="B523" t="s" s="153">
        <f>IF(INDEX(C523:AH523,1,'Tarifas Eléctricas'!$E$38)=0," ",INDEX(C523:AH523,1,'Tarifas Eléctricas'!$E$38))</f>
        <v>570</v>
      </c>
      <c r="C523" s="157"/>
      <c r="D523" s="157"/>
      <c r="E523" s="157"/>
      <c r="F523" s="157"/>
      <c r="G523" s="157"/>
      <c r="H523" s="157"/>
      <c r="I523" s="157"/>
      <c r="J523" s="157"/>
      <c r="K523" s="157"/>
      <c r="L523" s="157"/>
      <c r="M523" s="157"/>
      <c r="N523" s="157"/>
      <c r="O523" s="157"/>
      <c r="P523" s="157"/>
      <c r="Q523" s="157"/>
      <c r="R523" s="157"/>
      <c r="S523" s="157"/>
      <c r="T523" s="157"/>
      <c r="U523" s="157"/>
      <c r="V523" t="s" s="154">
        <v>2444</v>
      </c>
      <c r="W523" s="157"/>
      <c r="X523" s="157"/>
      <c r="Y523" s="157"/>
      <c r="Z523" s="157"/>
      <c r="AA523" s="157"/>
      <c r="AB523" s="157"/>
      <c r="AC523" s="157"/>
      <c r="AD523" s="157"/>
      <c r="AE523" s="157"/>
      <c r="AF523" s="157"/>
      <c r="AG523" s="157"/>
      <c r="AH523" s="157"/>
    </row>
    <row r="524" s="141" customFormat="1" ht="15.2" customHeight="1">
      <c r="B524" t="s" s="153">
        <f>IF(INDEX(C524:AH524,1,'Tarifas Eléctricas'!$E$38)=0," ",INDEX(C524:AH524,1,'Tarifas Eléctricas'!$E$38))</f>
        <v>570</v>
      </c>
      <c r="C524" s="157"/>
      <c r="D524" s="157"/>
      <c r="E524" s="157"/>
      <c r="F524" s="157"/>
      <c r="G524" s="157"/>
      <c r="H524" s="157"/>
      <c r="I524" s="157"/>
      <c r="J524" s="157"/>
      <c r="K524" s="157"/>
      <c r="L524" s="157"/>
      <c r="M524" s="157"/>
      <c r="N524" s="157"/>
      <c r="O524" s="157"/>
      <c r="P524" s="157"/>
      <c r="Q524" s="157"/>
      <c r="R524" s="157"/>
      <c r="S524" s="157"/>
      <c r="T524" s="157"/>
      <c r="U524" s="157"/>
      <c r="V524" t="s" s="154">
        <v>2445</v>
      </c>
      <c r="W524" s="157"/>
      <c r="X524" s="157"/>
      <c r="Y524" s="157"/>
      <c r="Z524" s="157"/>
      <c r="AA524" s="157"/>
      <c r="AB524" s="157"/>
      <c r="AC524" s="157"/>
      <c r="AD524" s="157"/>
      <c r="AE524" s="157"/>
      <c r="AF524" s="157"/>
      <c r="AG524" s="157"/>
      <c r="AH524" s="157"/>
    </row>
    <row r="525" s="141" customFormat="1" ht="15.2" customHeight="1">
      <c r="B525" t="s" s="153">
        <f>IF(INDEX(C525:AH525,1,'Tarifas Eléctricas'!$E$38)=0," ",INDEX(C525:AH525,1,'Tarifas Eléctricas'!$E$38))</f>
        <v>570</v>
      </c>
      <c r="C525" s="157"/>
      <c r="D525" s="157"/>
      <c r="E525" s="157"/>
      <c r="F525" s="157"/>
      <c r="G525" s="157"/>
      <c r="H525" s="157"/>
      <c r="I525" s="157"/>
      <c r="J525" s="157"/>
      <c r="K525" s="157"/>
      <c r="L525" s="157"/>
      <c r="M525" s="157"/>
      <c r="N525" s="157"/>
      <c r="O525" s="157"/>
      <c r="P525" s="157"/>
      <c r="Q525" s="157"/>
      <c r="R525" s="157"/>
      <c r="S525" s="157"/>
      <c r="T525" s="157"/>
      <c r="U525" s="157"/>
      <c r="V525" t="s" s="154">
        <v>2446</v>
      </c>
      <c r="W525" s="157"/>
      <c r="X525" s="157"/>
      <c r="Y525" s="157"/>
      <c r="Z525" s="157"/>
      <c r="AA525" s="157"/>
      <c r="AB525" s="157"/>
      <c r="AC525" s="157"/>
      <c r="AD525" s="157"/>
      <c r="AE525" s="157"/>
      <c r="AF525" s="157"/>
      <c r="AG525" s="157"/>
      <c r="AH525" s="157"/>
    </row>
    <row r="526" s="141" customFormat="1" ht="15.2" customHeight="1">
      <c r="B526" t="s" s="153">
        <f>IF(INDEX(C526:AH526,1,'Tarifas Eléctricas'!$E$38)=0," ",INDEX(C526:AH526,1,'Tarifas Eléctricas'!$E$38))</f>
        <v>570</v>
      </c>
      <c r="C526" s="157"/>
      <c r="D526" s="157"/>
      <c r="E526" s="157"/>
      <c r="F526" s="157"/>
      <c r="G526" s="157"/>
      <c r="H526" s="157"/>
      <c r="I526" s="157"/>
      <c r="J526" s="157"/>
      <c r="K526" s="157"/>
      <c r="L526" s="157"/>
      <c r="M526" s="157"/>
      <c r="N526" s="157"/>
      <c r="O526" s="157"/>
      <c r="P526" s="157"/>
      <c r="Q526" s="157"/>
      <c r="R526" s="157"/>
      <c r="S526" s="157"/>
      <c r="T526" s="157"/>
      <c r="U526" s="157"/>
      <c r="V526" t="s" s="154">
        <v>2447</v>
      </c>
      <c r="W526" s="157"/>
      <c r="X526" s="157"/>
      <c r="Y526" s="157"/>
      <c r="Z526" s="157"/>
      <c r="AA526" s="157"/>
      <c r="AB526" s="157"/>
      <c r="AC526" s="157"/>
      <c r="AD526" s="157"/>
      <c r="AE526" s="157"/>
      <c r="AF526" s="157"/>
      <c r="AG526" s="157"/>
      <c r="AH526" s="157"/>
    </row>
    <row r="527" s="141" customFormat="1" ht="15.2" customHeight="1">
      <c r="B527" t="s" s="153">
        <f>IF(INDEX(C527:AH527,1,'Tarifas Eléctricas'!$E$38)=0," ",INDEX(C527:AH527,1,'Tarifas Eléctricas'!$E$38))</f>
        <v>570</v>
      </c>
      <c r="C527" s="157"/>
      <c r="D527" s="157"/>
      <c r="E527" s="157"/>
      <c r="F527" s="157"/>
      <c r="G527" s="157"/>
      <c r="H527" s="157"/>
      <c r="I527" s="157"/>
      <c r="J527" s="157"/>
      <c r="K527" s="157"/>
      <c r="L527" s="157"/>
      <c r="M527" s="157"/>
      <c r="N527" s="157"/>
      <c r="O527" s="157"/>
      <c r="P527" s="157"/>
      <c r="Q527" s="157"/>
      <c r="R527" s="157"/>
      <c r="S527" s="157"/>
      <c r="T527" s="157"/>
      <c r="U527" s="157"/>
      <c r="V527" t="s" s="154">
        <v>2448</v>
      </c>
      <c r="W527" s="157"/>
      <c r="X527" s="157"/>
      <c r="Y527" s="157"/>
      <c r="Z527" s="157"/>
      <c r="AA527" s="157"/>
      <c r="AB527" s="157"/>
      <c r="AC527" s="157"/>
      <c r="AD527" s="157"/>
      <c r="AE527" s="157"/>
      <c r="AF527" s="157"/>
      <c r="AG527" s="157"/>
      <c r="AH527" s="157"/>
    </row>
    <row r="528" s="141" customFormat="1" ht="15.2" customHeight="1">
      <c r="B528" t="s" s="153">
        <f>IF(INDEX(C528:AH528,1,'Tarifas Eléctricas'!$E$38)=0," ",INDEX(C528:AH528,1,'Tarifas Eléctricas'!$E$38))</f>
        <v>570</v>
      </c>
      <c r="C528" s="157"/>
      <c r="D528" s="157"/>
      <c r="E528" s="157"/>
      <c r="F528" s="157"/>
      <c r="G528" s="157"/>
      <c r="H528" s="157"/>
      <c r="I528" s="157"/>
      <c r="J528" s="157"/>
      <c r="K528" s="157"/>
      <c r="L528" s="157"/>
      <c r="M528" s="157"/>
      <c r="N528" s="157"/>
      <c r="O528" s="157"/>
      <c r="P528" s="157"/>
      <c r="Q528" s="157"/>
      <c r="R528" s="157"/>
      <c r="S528" s="157"/>
      <c r="T528" s="157"/>
      <c r="U528" s="157"/>
      <c r="V528" t="s" s="154">
        <v>2449</v>
      </c>
      <c r="W528" s="157"/>
      <c r="X528" s="157"/>
      <c r="Y528" s="157"/>
      <c r="Z528" s="157"/>
      <c r="AA528" s="157"/>
      <c r="AB528" s="157"/>
      <c r="AC528" s="157"/>
      <c r="AD528" s="157"/>
      <c r="AE528" s="157"/>
      <c r="AF528" s="157"/>
      <c r="AG528" s="157"/>
      <c r="AH528" s="157"/>
    </row>
    <row r="529" s="141" customFormat="1" ht="15.2" customHeight="1">
      <c r="B529" t="s" s="153">
        <f>IF(INDEX(C529:AH529,1,'Tarifas Eléctricas'!$E$38)=0," ",INDEX(C529:AH529,1,'Tarifas Eléctricas'!$E$38))</f>
        <v>570</v>
      </c>
      <c r="C529" s="157"/>
      <c r="D529" s="157"/>
      <c r="E529" s="157"/>
      <c r="F529" s="157"/>
      <c r="G529" s="157"/>
      <c r="H529" s="157"/>
      <c r="I529" s="157"/>
      <c r="J529" s="157"/>
      <c r="K529" s="157"/>
      <c r="L529" s="157"/>
      <c r="M529" s="157"/>
      <c r="N529" s="157"/>
      <c r="O529" s="157"/>
      <c r="P529" s="157"/>
      <c r="Q529" s="157"/>
      <c r="R529" s="157"/>
      <c r="S529" s="157"/>
      <c r="T529" s="157"/>
      <c r="U529" s="157"/>
      <c r="V529" t="s" s="154">
        <v>2450</v>
      </c>
      <c r="W529" s="157"/>
      <c r="X529" s="157"/>
      <c r="Y529" s="157"/>
      <c r="Z529" s="157"/>
      <c r="AA529" s="157"/>
      <c r="AB529" s="157"/>
      <c r="AC529" s="157"/>
      <c r="AD529" s="157"/>
      <c r="AE529" s="157"/>
      <c r="AF529" s="157"/>
      <c r="AG529" s="157"/>
      <c r="AH529" s="157"/>
    </row>
    <row r="530" s="141" customFormat="1" ht="15.2" customHeight="1">
      <c r="B530" t="s" s="153">
        <f>IF(INDEX(C530:AH530,1,'Tarifas Eléctricas'!$E$38)=0," ",INDEX(C530:AH530,1,'Tarifas Eléctricas'!$E$38))</f>
        <v>570</v>
      </c>
      <c r="C530" s="157"/>
      <c r="D530" s="157"/>
      <c r="E530" s="157"/>
      <c r="F530" s="157"/>
      <c r="G530" s="157"/>
      <c r="H530" s="157"/>
      <c r="I530" s="157"/>
      <c r="J530" s="157"/>
      <c r="K530" s="157"/>
      <c r="L530" s="157"/>
      <c r="M530" s="157"/>
      <c r="N530" s="157"/>
      <c r="O530" s="157"/>
      <c r="P530" s="157"/>
      <c r="Q530" s="157"/>
      <c r="R530" s="157"/>
      <c r="S530" s="157"/>
      <c r="T530" s="157"/>
      <c r="U530" s="157"/>
      <c r="V530" t="s" s="154">
        <v>2451</v>
      </c>
      <c r="W530" s="157"/>
      <c r="X530" s="157"/>
      <c r="Y530" s="157"/>
      <c r="Z530" s="157"/>
      <c r="AA530" s="157"/>
      <c r="AB530" s="157"/>
      <c r="AC530" s="157"/>
      <c r="AD530" s="157"/>
      <c r="AE530" s="157"/>
      <c r="AF530" s="157"/>
      <c r="AG530" s="157"/>
      <c r="AH530" s="157"/>
    </row>
    <row r="531" s="141" customFormat="1" ht="15.2" customHeight="1">
      <c r="B531" t="s" s="153">
        <f>IF(INDEX(C531:AH531,1,'Tarifas Eléctricas'!$E$38)=0," ",INDEX(C531:AH531,1,'Tarifas Eléctricas'!$E$38))</f>
        <v>570</v>
      </c>
      <c r="C531" s="157"/>
      <c r="D531" s="157"/>
      <c r="E531" s="157"/>
      <c r="F531" s="157"/>
      <c r="G531" s="157"/>
      <c r="H531" s="157"/>
      <c r="I531" s="157"/>
      <c r="J531" s="157"/>
      <c r="K531" s="157"/>
      <c r="L531" s="157"/>
      <c r="M531" s="157"/>
      <c r="N531" s="157"/>
      <c r="O531" s="157"/>
      <c r="P531" s="157"/>
      <c r="Q531" s="157"/>
      <c r="R531" s="157"/>
      <c r="S531" s="157"/>
      <c r="T531" s="157"/>
      <c r="U531" s="157"/>
      <c r="V531" t="s" s="154">
        <v>2452</v>
      </c>
      <c r="W531" s="157"/>
      <c r="X531" s="157"/>
      <c r="Y531" s="157"/>
      <c r="Z531" s="157"/>
      <c r="AA531" s="157"/>
      <c r="AB531" s="157"/>
      <c r="AC531" s="157"/>
      <c r="AD531" s="157"/>
      <c r="AE531" s="157"/>
      <c r="AF531" s="157"/>
      <c r="AG531" s="157"/>
      <c r="AH531" s="157"/>
    </row>
    <row r="532" s="141" customFormat="1" ht="15.2" customHeight="1">
      <c r="B532" t="s" s="153">
        <f>IF(INDEX(C532:AH532,1,'Tarifas Eléctricas'!$E$38)=0," ",INDEX(C532:AH532,1,'Tarifas Eléctricas'!$E$38))</f>
        <v>570</v>
      </c>
      <c r="C532" s="157"/>
      <c r="D532" s="157"/>
      <c r="E532" s="157"/>
      <c r="F532" s="157"/>
      <c r="G532" s="157"/>
      <c r="H532" s="157"/>
      <c r="I532" s="157"/>
      <c r="J532" s="157"/>
      <c r="K532" s="157"/>
      <c r="L532" s="157"/>
      <c r="M532" s="157"/>
      <c r="N532" s="157"/>
      <c r="O532" s="157"/>
      <c r="P532" s="157"/>
      <c r="Q532" s="157"/>
      <c r="R532" s="157"/>
      <c r="S532" s="157"/>
      <c r="T532" s="157"/>
      <c r="U532" s="157"/>
      <c r="V532" t="s" s="154">
        <v>2453</v>
      </c>
      <c r="W532" s="157"/>
      <c r="X532" s="157"/>
      <c r="Y532" s="157"/>
      <c r="Z532" s="157"/>
      <c r="AA532" s="157"/>
      <c r="AB532" s="157"/>
      <c r="AC532" s="157"/>
      <c r="AD532" s="157"/>
      <c r="AE532" s="157"/>
      <c r="AF532" s="157"/>
      <c r="AG532" s="157"/>
      <c r="AH532" s="157"/>
    </row>
    <row r="533" s="141" customFormat="1" ht="15.2" customHeight="1">
      <c r="B533" t="s" s="153">
        <f>IF(INDEX(C533:AH533,1,'Tarifas Eléctricas'!$E$38)=0," ",INDEX(C533:AH533,1,'Tarifas Eléctricas'!$E$38))</f>
        <v>570</v>
      </c>
      <c r="C533" s="157"/>
      <c r="D533" s="157"/>
      <c r="E533" s="157"/>
      <c r="F533" s="157"/>
      <c r="G533" s="157"/>
      <c r="H533" s="157"/>
      <c r="I533" s="157"/>
      <c r="J533" s="157"/>
      <c r="K533" s="157"/>
      <c r="L533" s="157"/>
      <c r="M533" s="157"/>
      <c r="N533" s="157"/>
      <c r="O533" s="157"/>
      <c r="P533" s="157"/>
      <c r="Q533" s="157"/>
      <c r="R533" s="157"/>
      <c r="S533" s="157"/>
      <c r="T533" s="157"/>
      <c r="U533" s="157"/>
      <c r="V533" t="s" s="154">
        <v>2454</v>
      </c>
      <c r="W533" s="157"/>
      <c r="X533" s="157"/>
      <c r="Y533" s="157"/>
      <c r="Z533" s="157"/>
      <c r="AA533" s="157"/>
      <c r="AB533" s="157"/>
      <c r="AC533" s="157"/>
      <c r="AD533" s="157"/>
      <c r="AE533" s="157"/>
      <c r="AF533" s="157"/>
      <c r="AG533" s="157"/>
      <c r="AH533" s="157"/>
    </row>
    <row r="534" s="141" customFormat="1" ht="15.2" customHeight="1">
      <c r="B534" t="s" s="153">
        <f>IF(INDEX(C534:AH534,1,'Tarifas Eléctricas'!$E$38)=0," ",INDEX(C534:AH534,1,'Tarifas Eléctricas'!$E$38))</f>
        <v>570</v>
      </c>
      <c r="C534" s="157"/>
      <c r="D534" s="157"/>
      <c r="E534" s="157"/>
      <c r="F534" s="157"/>
      <c r="G534" s="157"/>
      <c r="H534" s="157"/>
      <c r="I534" s="157"/>
      <c r="J534" s="157"/>
      <c r="K534" s="157"/>
      <c r="L534" s="157"/>
      <c r="M534" s="157"/>
      <c r="N534" s="157"/>
      <c r="O534" s="157"/>
      <c r="P534" s="157"/>
      <c r="Q534" s="157"/>
      <c r="R534" s="157"/>
      <c r="S534" s="157"/>
      <c r="T534" s="157"/>
      <c r="U534" s="157"/>
      <c r="V534" t="s" s="154">
        <v>2455</v>
      </c>
      <c r="W534" s="157"/>
      <c r="X534" s="157"/>
      <c r="Y534" s="157"/>
      <c r="Z534" s="157"/>
      <c r="AA534" s="157"/>
      <c r="AB534" s="157"/>
      <c r="AC534" s="157"/>
      <c r="AD534" s="157"/>
      <c r="AE534" s="157"/>
      <c r="AF534" s="157"/>
      <c r="AG534" s="157"/>
      <c r="AH534" s="157"/>
    </row>
    <row r="535" s="141" customFormat="1" ht="15.2" customHeight="1">
      <c r="B535" t="s" s="153">
        <f>IF(INDEX(C535:AH535,1,'Tarifas Eléctricas'!$E$38)=0," ",INDEX(C535:AH535,1,'Tarifas Eléctricas'!$E$38))</f>
        <v>570</v>
      </c>
      <c r="C535" s="157"/>
      <c r="D535" s="157"/>
      <c r="E535" s="157"/>
      <c r="F535" s="157"/>
      <c r="G535" s="157"/>
      <c r="H535" s="157"/>
      <c r="I535" s="157"/>
      <c r="J535" s="157"/>
      <c r="K535" s="157"/>
      <c r="L535" s="157"/>
      <c r="M535" s="157"/>
      <c r="N535" s="157"/>
      <c r="O535" s="157"/>
      <c r="P535" s="157"/>
      <c r="Q535" s="157"/>
      <c r="R535" s="157"/>
      <c r="S535" s="157"/>
      <c r="T535" s="157"/>
      <c r="U535" s="157"/>
      <c r="V535" t="s" s="154">
        <v>2456</v>
      </c>
      <c r="W535" s="157"/>
      <c r="X535" s="157"/>
      <c r="Y535" s="157"/>
      <c r="Z535" s="157"/>
      <c r="AA535" s="157"/>
      <c r="AB535" s="157"/>
      <c r="AC535" s="157"/>
      <c r="AD535" s="157"/>
      <c r="AE535" s="157"/>
      <c r="AF535" s="157"/>
      <c r="AG535" s="157"/>
      <c r="AH535" s="157"/>
    </row>
    <row r="536" s="141" customFormat="1" ht="15.2" customHeight="1">
      <c r="B536" t="s" s="153">
        <f>IF(INDEX(C536:AH536,1,'Tarifas Eléctricas'!$E$38)=0," ",INDEX(C536:AH536,1,'Tarifas Eléctricas'!$E$38))</f>
        <v>570</v>
      </c>
      <c r="C536" s="157"/>
      <c r="D536" s="157"/>
      <c r="E536" s="157"/>
      <c r="F536" s="157"/>
      <c r="G536" s="157"/>
      <c r="H536" s="157"/>
      <c r="I536" s="157"/>
      <c r="J536" s="157"/>
      <c r="K536" s="157"/>
      <c r="L536" s="157"/>
      <c r="M536" s="157"/>
      <c r="N536" s="157"/>
      <c r="O536" s="157"/>
      <c r="P536" s="157"/>
      <c r="Q536" s="157"/>
      <c r="R536" s="157"/>
      <c r="S536" s="157"/>
      <c r="T536" s="157"/>
      <c r="U536" s="157"/>
      <c r="V536" t="s" s="154">
        <v>2457</v>
      </c>
      <c r="W536" s="157"/>
      <c r="X536" s="157"/>
      <c r="Y536" s="157"/>
      <c r="Z536" s="157"/>
      <c r="AA536" s="157"/>
      <c r="AB536" s="157"/>
      <c r="AC536" s="157"/>
      <c r="AD536" s="157"/>
      <c r="AE536" s="157"/>
      <c r="AF536" s="157"/>
      <c r="AG536" s="157"/>
      <c r="AH536" s="157"/>
    </row>
    <row r="537" s="141" customFormat="1" ht="15.2" customHeight="1">
      <c r="B537" t="s" s="153">
        <f>IF(INDEX(C537:AH537,1,'Tarifas Eléctricas'!$E$38)=0," ",INDEX(C537:AH537,1,'Tarifas Eléctricas'!$E$38))</f>
        <v>570</v>
      </c>
      <c r="C537" s="157"/>
      <c r="D537" s="157"/>
      <c r="E537" s="157"/>
      <c r="F537" s="157"/>
      <c r="G537" s="157"/>
      <c r="H537" s="157"/>
      <c r="I537" s="157"/>
      <c r="J537" s="157"/>
      <c r="K537" s="157"/>
      <c r="L537" s="157"/>
      <c r="M537" s="157"/>
      <c r="N537" s="157"/>
      <c r="O537" s="157"/>
      <c r="P537" s="157"/>
      <c r="Q537" s="157"/>
      <c r="R537" s="157"/>
      <c r="S537" s="157"/>
      <c r="T537" s="157"/>
      <c r="U537" s="157"/>
      <c r="V537" t="s" s="154">
        <v>2458</v>
      </c>
      <c r="W537" s="157"/>
      <c r="X537" s="157"/>
      <c r="Y537" s="157"/>
      <c r="Z537" s="157"/>
      <c r="AA537" s="157"/>
      <c r="AB537" s="157"/>
      <c r="AC537" s="157"/>
      <c r="AD537" s="157"/>
      <c r="AE537" s="157"/>
      <c r="AF537" s="157"/>
      <c r="AG537" s="157"/>
      <c r="AH537" s="157"/>
    </row>
    <row r="538" s="141" customFormat="1" ht="15.2" customHeight="1">
      <c r="B538" t="s" s="153">
        <f>IF(INDEX(C538:AH538,1,'Tarifas Eléctricas'!$E$38)=0," ",INDEX(C538:AH538,1,'Tarifas Eléctricas'!$E$38))</f>
        <v>570</v>
      </c>
      <c r="C538" s="157"/>
      <c r="D538" s="157"/>
      <c r="E538" s="157"/>
      <c r="F538" s="157"/>
      <c r="G538" s="157"/>
      <c r="H538" s="157"/>
      <c r="I538" s="157"/>
      <c r="J538" s="157"/>
      <c r="K538" s="157"/>
      <c r="L538" s="157"/>
      <c r="M538" s="157"/>
      <c r="N538" s="157"/>
      <c r="O538" s="157"/>
      <c r="P538" s="157"/>
      <c r="Q538" s="157"/>
      <c r="R538" s="157"/>
      <c r="S538" s="157"/>
      <c r="T538" s="157"/>
      <c r="U538" s="157"/>
      <c r="V538" t="s" s="154">
        <v>2459</v>
      </c>
      <c r="W538" s="157"/>
      <c r="X538" s="157"/>
      <c r="Y538" s="157"/>
      <c r="Z538" s="157"/>
      <c r="AA538" s="157"/>
      <c r="AB538" s="157"/>
      <c r="AC538" s="157"/>
      <c r="AD538" s="157"/>
      <c r="AE538" s="157"/>
      <c r="AF538" s="157"/>
      <c r="AG538" s="157"/>
      <c r="AH538" s="157"/>
    </row>
    <row r="539" s="141" customFormat="1" ht="15.2" customHeight="1">
      <c r="B539" t="s" s="153">
        <f>IF(INDEX(C539:AH539,1,'Tarifas Eléctricas'!$E$38)=0," ",INDEX(C539:AH539,1,'Tarifas Eléctricas'!$E$38))</f>
        <v>570</v>
      </c>
      <c r="C539" s="157"/>
      <c r="D539" s="157"/>
      <c r="E539" s="157"/>
      <c r="F539" s="157"/>
      <c r="G539" s="157"/>
      <c r="H539" s="157"/>
      <c r="I539" s="157"/>
      <c r="J539" s="157"/>
      <c r="K539" s="157"/>
      <c r="L539" s="157"/>
      <c r="M539" s="157"/>
      <c r="N539" s="157"/>
      <c r="O539" s="157"/>
      <c r="P539" s="157"/>
      <c r="Q539" s="157"/>
      <c r="R539" s="157"/>
      <c r="S539" s="157"/>
      <c r="T539" s="157"/>
      <c r="U539" s="157"/>
      <c r="V539" t="s" s="154">
        <v>2460</v>
      </c>
      <c r="W539" s="157"/>
      <c r="X539" s="157"/>
      <c r="Y539" s="157"/>
      <c r="Z539" s="157"/>
      <c r="AA539" s="157"/>
      <c r="AB539" s="157"/>
      <c r="AC539" s="157"/>
      <c r="AD539" s="157"/>
      <c r="AE539" s="157"/>
      <c r="AF539" s="157"/>
      <c r="AG539" s="157"/>
      <c r="AH539" s="157"/>
    </row>
    <row r="540" s="141" customFormat="1" ht="15.2" customHeight="1">
      <c r="B540" t="s" s="153">
        <f>IF(INDEX(C540:AH540,1,'Tarifas Eléctricas'!$E$38)=0," ",INDEX(C540:AH540,1,'Tarifas Eléctricas'!$E$38))</f>
        <v>570</v>
      </c>
      <c r="C540" s="157"/>
      <c r="D540" s="157"/>
      <c r="E540" s="157"/>
      <c r="F540" s="157"/>
      <c r="G540" s="157"/>
      <c r="H540" s="157"/>
      <c r="I540" s="157"/>
      <c r="J540" s="157"/>
      <c r="K540" s="157"/>
      <c r="L540" s="157"/>
      <c r="M540" s="157"/>
      <c r="N540" s="157"/>
      <c r="O540" s="157"/>
      <c r="P540" s="157"/>
      <c r="Q540" s="157"/>
      <c r="R540" s="157"/>
      <c r="S540" s="157"/>
      <c r="T540" s="157"/>
      <c r="U540" s="157"/>
      <c r="V540" t="s" s="154">
        <v>2461</v>
      </c>
      <c r="W540" s="157"/>
      <c r="X540" s="157"/>
      <c r="Y540" s="157"/>
      <c r="Z540" s="157"/>
      <c r="AA540" s="157"/>
      <c r="AB540" s="157"/>
      <c r="AC540" s="157"/>
      <c r="AD540" s="157"/>
      <c r="AE540" s="157"/>
      <c r="AF540" s="157"/>
      <c r="AG540" s="157"/>
      <c r="AH540" s="157"/>
    </row>
    <row r="541" s="141" customFormat="1" ht="15.2" customHeight="1">
      <c r="B541" t="s" s="153">
        <f>IF(INDEX(C541:AH541,1,'Tarifas Eléctricas'!$E$38)=0," ",INDEX(C541:AH541,1,'Tarifas Eléctricas'!$E$38))</f>
        <v>570</v>
      </c>
      <c r="C541" s="157"/>
      <c r="D541" s="157"/>
      <c r="E541" s="157"/>
      <c r="F541" s="157"/>
      <c r="G541" s="157"/>
      <c r="H541" s="157"/>
      <c r="I541" s="157"/>
      <c r="J541" s="157"/>
      <c r="K541" s="157"/>
      <c r="L541" s="157"/>
      <c r="M541" s="157"/>
      <c r="N541" s="157"/>
      <c r="O541" s="157"/>
      <c r="P541" s="157"/>
      <c r="Q541" s="157"/>
      <c r="R541" s="157"/>
      <c r="S541" s="157"/>
      <c r="T541" s="157"/>
      <c r="U541" s="157"/>
      <c r="V541" t="s" s="154">
        <v>2462</v>
      </c>
      <c r="W541" s="157"/>
      <c r="X541" s="157"/>
      <c r="Y541" s="157"/>
      <c r="Z541" s="157"/>
      <c r="AA541" s="157"/>
      <c r="AB541" s="157"/>
      <c r="AC541" s="157"/>
      <c r="AD541" s="157"/>
      <c r="AE541" s="157"/>
      <c r="AF541" s="157"/>
      <c r="AG541" s="157"/>
      <c r="AH541" s="157"/>
    </row>
    <row r="542" s="141" customFormat="1" ht="15.2" customHeight="1">
      <c r="B542" t="s" s="153">
        <f>IF(INDEX(C542:AH542,1,'Tarifas Eléctricas'!$E$38)=0," ",INDEX(C542:AH542,1,'Tarifas Eléctricas'!$E$38))</f>
        <v>570</v>
      </c>
      <c r="C542" s="157"/>
      <c r="D542" s="157"/>
      <c r="E542" s="157"/>
      <c r="F542" s="157"/>
      <c r="G542" s="157"/>
      <c r="H542" s="157"/>
      <c r="I542" s="157"/>
      <c r="J542" s="157"/>
      <c r="K542" s="157"/>
      <c r="L542" s="157"/>
      <c r="M542" s="157"/>
      <c r="N542" s="157"/>
      <c r="O542" s="157"/>
      <c r="P542" s="157"/>
      <c r="Q542" s="157"/>
      <c r="R542" s="157"/>
      <c r="S542" s="157"/>
      <c r="T542" s="157"/>
      <c r="U542" s="157"/>
      <c r="V542" t="s" s="154">
        <v>2463</v>
      </c>
      <c r="W542" s="157"/>
      <c r="X542" s="157"/>
      <c r="Y542" s="157"/>
      <c r="Z542" s="157"/>
      <c r="AA542" s="157"/>
      <c r="AB542" s="157"/>
      <c r="AC542" s="157"/>
      <c r="AD542" s="157"/>
      <c r="AE542" s="157"/>
      <c r="AF542" s="157"/>
      <c r="AG542" s="157"/>
      <c r="AH542" s="157"/>
    </row>
    <row r="543" s="141" customFormat="1" ht="15.2" customHeight="1">
      <c r="B543" t="s" s="153">
        <f>IF(INDEX(C543:AH543,1,'Tarifas Eléctricas'!$E$38)=0," ",INDEX(C543:AH543,1,'Tarifas Eléctricas'!$E$38))</f>
        <v>570</v>
      </c>
      <c r="C543" s="157"/>
      <c r="D543" s="157"/>
      <c r="E543" s="157"/>
      <c r="F543" s="157"/>
      <c r="G543" s="157"/>
      <c r="H543" s="157"/>
      <c r="I543" s="157"/>
      <c r="J543" s="157"/>
      <c r="K543" s="157"/>
      <c r="L543" s="157"/>
      <c r="M543" s="157"/>
      <c r="N543" s="157"/>
      <c r="O543" s="157"/>
      <c r="P543" s="157"/>
      <c r="Q543" s="157"/>
      <c r="R543" s="157"/>
      <c r="S543" s="157"/>
      <c r="T543" s="157"/>
      <c r="U543" s="157"/>
      <c r="V543" t="s" s="154">
        <v>2464</v>
      </c>
      <c r="W543" s="157"/>
      <c r="X543" s="157"/>
      <c r="Y543" s="157"/>
      <c r="Z543" s="157"/>
      <c r="AA543" s="157"/>
      <c r="AB543" s="157"/>
      <c r="AC543" s="157"/>
      <c r="AD543" s="157"/>
      <c r="AE543" s="157"/>
      <c r="AF543" s="157"/>
      <c r="AG543" s="157"/>
      <c r="AH543" s="157"/>
    </row>
    <row r="544" s="141" customFormat="1" ht="15.2" customHeight="1">
      <c r="B544" t="s" s="153">
        <f>IF(INDEX(C544:AH544,1,'Tarifas Eléctricas'!$E$38)=0," ",INDEX(C544:AH544,1,'Tarifas Eléctricas'!$E$38))</f>
        <v>570</v>
      </c>
      <c r="C544" s="157"/>
      <c r="D544" s="157"/>
      <c r="E544" s="157"/>
      <c r="F544" s="157"/>
      <c r="G544" s="157"/>
      <c r="H544" s="157"/>
      <c r="I544" s="157"/>
      <c r="J544" s="157"/>
      <c r="K544" s="157"/>
      <c r="L544" s="157"/>
      <c r="M544" s="157"/>
      <c r="N544" s="157"/>
      <c r="O544" s="157"/>
      <c r="P544" s="157"/>
      <c r="Q544" s="157"/>
      <c r="R544" s="157"/>
      <c r="S544" s="157"/>
      <c r="T544" s="157"/>
      <c r="U544" s="157"/>
      <c r="V544" t="s" s="154">
        <v>2465</v>
      </c>
      <c r="W544" s="157"/>
      <c r="X544" s="157"/>
      <c r="Y544" s="157"/>
      <c r="Z544" s="157"/>
      <c r="AA544" s="157"/>
      <c r="AB544" s="157"/>
      <c r="AC544" s="157"/>
      <c r="AD544" s="157"/>
      <c r="AE544" s="157"/>
      <c r="AF544" s="157"/>
      <c r="AG544" s="157"/>
      <c r="AH544" s="157"/>
    </row>
    <row r="545" s="141" customFormat="1" ht="15.2" customHeight="1">
      <c r="B545" t="s" s="153">
        <f>IF(INDEX(C545:AH545,1,'Tarifas Eléctricas'!$E$38)=0," ",INDEX(C545:AH545,1,'Tarifas Eléctricas'!$E$38))</f>
        <v>570</v>
      </c>
      <c r="C545" s="157"/>
      <c r="D545" s="157"/>
      <c r="E545" s="157"/>
      <c r="F545" s="157"/>
      <c r="G545" s="157"/>
      <c r="H545" s="157"/>
      <c r="I545" s="157"/>
      <c r="J545" s="157"/>
      <c r="K545" s="157"/>
      <c r="L545" s="157"/>
      <c r="M545" s="157"/>
      <c r="N545" s="157"/>
      <c r="O545" s="157"/>
      <c r="P545" s="157"/>
      <c r="Q545" s="157"/>
      <c r="R545" s="157"/>
      <c r="S545" s="157"/>
      <c r="T545" s="157"/>
      <c r="U545" s="157"/>
      <c r="V545" t="s" s="154">
        <v>2466</v>
      </c>
      <c r="W545" s="157"/>
      <c r="X545" s="157"/>
      <c r="Y545" s="157"/>
      <c r="Z545" s="157"/>
      <c r="AA545" s="157"/>
      <c r="AB545" s="157"/>
      <c r="AC545" s="157"/>
      <c r="AD545" s="157"/>
      <c r="AE545" s="157"/>
      <c r="AF545" s="157"/>
      <c r="AG545" s="157"/>
      <c r="AH545" s="157"/>
    </row>
    <row r="546" s="141" customFormat="1" ht="15.2" customHeight="1">
      <c r="B546" t="s" s="153">
        <f>IF(INDEX(C546:AH546,1,'Tarifas Eléctricas'!$E$38)=0," ",INDEX(C546:AH546,1,'Tarifas Eléctricas'!$E$38))</f>
        <v>570</v>
      </c>
      <c r="C546" s="157"/>
      <c r="D546" s="157"/>
      <c r="E546" s="157"/>
      <c r="F546" s="157"/>
      <c r="G546" s="157"/>
      <c r="H546" s="157"/>
      <c r="I546" s="157"/>
      <c r="J546" s="157"/>
      <c r="K546" s="157"/>
      <c r="L546" s="157"/>
      <c r="M546" s="157"/>
      <c r="N546" s="157"/>
      <c r="O546" s="157"/>
      <c r="P546" s="157"/>
      <c r="Q546" s="157"/>
      <c r="R546" s="157"/>
      <c r="S546" s="157"/>
      <c r="T546" s="157"/>
      <c r="U546" s="157"/>
      <c r="V546" t="s" s="154">
        <v>2467</v>
      </c>
      <c r="W546" s="157"/>
      <c r="X546" s="157"/>
      <c r="Y546" s="157"/>
      <c r="Z546" s="157"/>
      <c r="AA546" s="157"/>
      <c r="AB546" s="157"/>
      <c r="AC546" s="157"/>
      <c r="AD546" s="157"/>
      <c r="AE546" s="157"/>
      <c r="AF546" s="157"/>
      <c r="AG546" s="157"/>
      <c r="AH546" s="157"/>
    </row>
    <row r="547" s="141" customFormat="1" ht="15.2" customHeight="1">
      <c r="B547" t="s" s="153">
        <f>IF(INDEX(C547:AH547,1,'Tarifas Eléctricas'!$E$38)=0," ",INDEX(C547:AH547,1,'Tarifas Eléctricas'!$E$38))</f>
        <v>570</v>
      </c>
      <c r="C547" s="157"/>
      <c r="D547" s="157"/>
      <c r="E547" s="157"/>
      <c r="F547" s="157"/>
      <c r="G547" s="157"/>
      <c r="H547" s="157"/>
      <c r="I547" s="157"/>
      <c r="J547" s="157"/>
      <c r="K547" s="157"/>
      <c r="L547" s="157"/>
      <c r="M547" s="157"/>
      <c r="N547" s="157"/>
      <c r="O547" s="157"/>
      <c r="P547" s="157"/>
      <c r="Q547" s="157"/>
      <c r="R547" s="157"/>
      <c r="S547" s="157"/>
      <c r="T547" s="157"/>
      <c r="U547" s="157"/>
      <c r="V547" t="s" s="154">
        <v>2468</v>
      </c>
      <c r="W547" s="157"/>
      <c r="X547" s="157"/>
      <c r="Y547" s="157"/>
      <c r="Z547" s="157"/>
      <c r="AA547" s="157"/>
      <c r="AB547" s="157"/>
      <c r="AC547" s="157"/>
      <c r="AD547" s="157"/>
      <c r="AE547" s="157"/>
      <c r="AF547" s="157"/>
      <c r="AG547" s="157"/>
      <c r="AH547" s="157"/>
    </row>
    <row r="548" s="141" customFormat="1" ht="15.2" customHeight="1">
      <c r="B548" t="s" s="153">
        <f>IF(INDEX(C548:AH548,1,'Tarifas Eléctricas'!$E$38)=0," ",INDEX(C548:AH548,1,'Tarifas Eléctricas'!$E$38))</f>
        <v>570</v>
      </c>
      <c r="C548" s="157"/>
      <c r="D548" s="157"/>
      <c r="E548" s="157"/>
      <c r="F548" s="157"/>
      <c r="G548" s="157"/>
      <c r="H548" s="157"/>
      <c r="I548" s="157"/>
      <c r="J548" s="157"/>
      <c r="K548" s="157"/>
      <c r="L548" s="157"/>
      <c r="M548" s="157"/>
      <c r="N548" s="157"/>
      <c r="O548" s="157"/>
      <c r="P548" s="157"/>
      <c r="Q548" s="157"/>
      <c r="R548" s="157"/>
      <c r="S548" s="157"/>
      <c r="T548" s="157"/>
      <c r="U548" s="157"/>
      <c r="V548" t="s" s="154">
        <v>2469</v>
      </c>
      <c r="W548" s="157"/>
      <c r="X548" s="157"/>
      <c r="Y548" s="157"/>
      <c r="Z548" s="157"/>
      <c r="AA548" s="157"/>
      <c r="AB548" s="157"/>
      <c r="AC548" s="157"/>
      <c r="AD548" s="157"/>
      <c r="AE548" s="157"/>
      <c r="AF548" s="157"/>
      <c r="AG548" s="157"/>
      <c r="AH548" s="157"/>
    </row>
    <row r="549" s="141" customFormat="1" ht="15.2" customHeight="1">
      <c r="B549" t="s" s="153">
        <f>IF(INDEX(C549:AH549,1,'Tarifas Eléctricas'!$E$38)=0," ",INDEX(C549:AH549,1,'Tarifas Eléctricas'!$E$38))</f>
        <v>570</v>
      </c>
      <c r="C549" s="157"/>
      <c r="D549" s="157"/>
      <c r="E549" s="157"/>
      <c r="F549" s="157"/>
      <c r="G549" s="157"/>
      <c r="H549" s="157"/>
      <c r="I549" s="157"/>
      <c r="J549" s="157"/>
      <c r="K549" s="157"/>
      <c r="L549" s="157"/>
      <c r="M549" s="157"/>
      <c r="N549" s="157"/>
      <c r="O549" s="157"/>
      <c r="P549" s="157"/>
      <c r="Q549" s="157"/>
      <c r="R549" s="157"/>
      <c r="S549" s="157"/>
      <c r="T549" s="157"/>
      <c r="U549" s="157"/>
      <c r="V549" t="s" s="154">
        <v>2470</v>
      </c>
      <c r="W549" s="157"/>
      <c r="X549" s="157"/>
      <c r="Y549" s="157"/>
      <c r="Z549" s="157"/>
      <c r="AA549" s="157"/>
      <c r="AB549" s="157"/>
      <c r="AC549" s="157"/>
      <c r="AD549" s="157"/>
      <c r="AE549" s="157"/>
      <c r="AF549" s="157"/>
      <c r="AG549" s="157"/>
      <c r="AH549" s="157"/>
    </row>
    <row r="550" s="141" customFormat="1" ht="15.2" customHeight="1">
      <c r="B550" t="s" s="153">
        <f>IF(INDEX(C550:AH550,1,'Tarifas Eléctricas'!$E$38)=0," ",INDEX(C550:AH550,1,'Tarifas Eléctricas'!$E$38))</f>
        <v>570</v>
      </c>
      <c r="C550" s="157"/>
      <c r="D550" s="157"/>
      <c r="E550" s="157"/>
      <c r="F550" s="157"/>
      <c r="G550" s="157"/>
      <c r="H550" s="157"/>
      <c r="I550" s="157"/>
      <c r="J550" s="157"/>
      <c r="K550" s="157"/>
      <c r="L550" s="157"/>
      <c r="M550" s="157"/>
      <c r="N550" s="157"/>
      <c r="O550" s="157"/>
      <c r="P550" s="157"/>
      <c r="Q550" s="157"/>
      <c r="R550" s="157"/>
      <c r="S550" s="157"/>
      <c r="T550" s="157"/>
      <c r="U550" s="157"/>
      <c r="V550" t="s" s="154">
        <v>2471</v>
      </c>
      <c r="W550" s="157"/>
      <c r="X550" s="157"/>
      <c r="Y550" s="157"/>
      <c r="Z550" s="157"/>
      <c r="AA550" s="157"/>
      <c r="AB550" s="157"/>
      <c r="AC550" s="157"/>
      <c r="AD550" s="157"/>
      <c r="AE550" s="157"/>
      <c r="AF550" s="157"/>
      <c r="AG550" s="157"/>
      <c r="AH550" s="157"/>
    </row>
    <row r="551" s="141" customFormat="1" ht="15.2" customHeight="1">
      <c r="B551" t="s" s="153">
        <f>IF(INDEX(C551:AH551,1,'Tarifas Eléctricas'!$E$38)=0," ",INDEX(C551:AH551,1,'Tarifas Eléctricas'!$E$38))</f>
        <v>570</v>
      </c>
      <c r="C551" s="157"/>
      <c r="D551" s="157"/>
      <c r="E551" s="157"/>
      <c r="F551" s="157"/>
      <c r="G551" s="157"/>
      <c r="H551" s="157"/>
      <c r="I551" s="157"/>
      <c r="J551" s="157"/>
      <c r="K551" s="157"/>
      <c r="L551" s="157"/>
      <c r="M551" s="157"/>
      <c r="N551" s="157"/>
      <c r="O551" s="157"/>
      <c r="P551" s="157"/>
      <c r="Q551" s="157"/>
      <c r="R551" s="157"/>
      <c r="S551" s="157"/>
      <c r="T551" s="157"/>
      <c r="U551" s="157"/>
      <c r="V551" t="s" s="154">
        <v>2472</v>
      </c>
      <c r="W551" s="157"/>
      <c r="X551" s="157"/>
      <c r="Y551" s="157"/>
      <c r="Z551" s="157"/>
      <c r="AA551" s="157"/>
      <c r="AB551" s="157"/>
      <c r="AC551" s="157"/>
      <c r="AD551" s="157"/>
      <c r="AE551" s="157"/>
      <c r="AF551" s="157"/>
      <c r="AG551" s="157"/>
      <c r="AH551" s="157"/>
    </row>
    <row r="552" s="141" customFormat="1" ht="15.2" customHeight="1">
      <c r="B552" t="s" s="153">
        <f>IF(INDEX(C552:AH552,1,'Tarifas Eléctricas'!$E$38)=0," ",INDEX(C552:AH552,1,'Tarifas Eléctricas'!$E$38))</f>
        <v>570</v>
      </c>
      <c r="C552" s="157"/>
      <c r="D552" s="157"/>
      <c r="E552" s="157"/>
      <c r="F552" s="157"/>
      <c r="G552" s="157"/>
      <c r="H552" s="157"/>
      <c r="I552" s="157"/>
      <c r="J552" s="157"/>
      <c r="K552" s="157"/>
      <c r="L552" s="157"/>
      <c r="M552" s="157"/>
      <c r="N552" s="157"/>
      <c r="O552" s="157"/>
      <c r="P552" s="157"/>
      <c r="Q552" s="157"/>
      <c r="R552" s="157"/>
      <c r="S552" s="157"/>
      <c r="T552" s="157"/>
      <c r="U552" s="157"/>
      <c r="V552" t="s" s="154">
        <v>2473</v>
      </c>
      <c r="W552" s="157"/>
      <c r="X552" s="157"/>
      <c r="Y552" s="157"/>
      <c r="Z552" s="157"/>
      <c r="AA552" s="157"/>
      <c r="AB552" s="157"/>
      <c r="AC552" s="157"/>
      <c r="AD552" s="157"/>
      <c r="AE552" s="157"/>
      <c r="AF552" s="157"/>
      <c r="AG552" s="157"/>
      <c r="AH552" s="157"/>
    </row>
    <row r="553" s="141" customFormat="1" ht="15.2" customHeight="1">
      <c r="B553" t="s" s="153">
        <f>IF(INDEX(C553:AH553,1,'Tarifas Eléctricas'!$E$38)=0," ",INDEX(C553:AH553,1,'Tarifas Eléctricas'!$E$38))</f>
        <v>570</v>
      </c>
      <c r="C553" s="157"/>
      <c r="D553" s="157"/>
      <c r="E553" s="157"/>
      <c r="F553" s="157"/>
      <c r="G553" s="157"/>
      <c r="H553" s="157"/>
      <c r="I553" s="157"/>
      <c r="J553" s="157"/>
      <c r="K553" s="157"/>
      <c r="L553" s="157"/>
      <c r="M553" s="157"/>
      <c r="N553" s="157"/>
      <c r="O553" s="157"/>
      <c r="P553" s="157"/>
      <c r="Q553" s="157"/>
      <c r="R553" s="157"/>
      <c r="S553" s="157"/>
      <c r="T553" s="157"/>
      <c r="U553" s="157"/>
      <c r="V553" t="s" s="154">
        <v>2474</v>
      </c>
      <c r="W553" s="157"/>
      <c r="X553" s="157"/>
      <c r="Y553" s="157"/>
      <c r="Z553" s="157"/>
      <c r="AA553" s="157"/>
      <c r="AB553" s="157"/>
      <c r="AC553" s="157"/>
      <c r="AD553" s="157"/>
      <c r="AE553" s="157"/>
      <c r="AF553" s="157"/>
      <c r="AG553" s="157"/>
      <c r="AH553" s="157"/>
    </row>
    <row r="554" s="141" customFormat="1" ht="15.2" customHeight="1">
      <c r="B554" t="s" s="153">
        <f>IF(INDEX(C554:AH554,1,'Tarifas Eléctricas'!$E$38)=0," ",INDEX(C554:AH554,1,'Tarifas Eléctricas'!$E$38))</f>
        <v>570</v>
      </c>
      <c r="C554" s="157"/>
      <c r="D554" s="157"/>
      <c r="E554" s="157"/>
      <c r="F554" s="157"/>
      <c r="G554" s="157"/>
      <c r="H554" s="157"/>
      <c r="I554" s="157"/>
      <c r="J554" s="157"/>
      <c r="K554" s="157"/>
      <c r="L554" s="157"/>
      <c r="M554" s="157"/>
      <c r="N554" s="157"/>
      <c r="O554" s="157"/>
      <c r="P554" s="157"/>
      <c r="Q554" s="157"/>
      <c r="R554" s="157"/>
      <c r="S554" s="157"/>
      <c r="T554" s="157"/>
      <c r="U554" s="157"/>
      <c r="V554" t="s" s="154">
        <v>2475</v>
      </c>
      <c r="W554" s="157"/>
      <c r="X554" s="157"/>
      <c r="Y554" s="157"/>
      <c r="Z554" s="157"/>
      <c r="AA554" s="157"/>
      <c r="AB554" s="157"/>
      <c r="AC554" s="157"/>
      <c r="AD554" s="157"/>
      <c r="AE554" s="157"/>
      <c r="AF554" s="157"/>
      <c r="AG554" s="157"/>
      <c r="AH554" s="157"/>
    </row>
    <row r="555" s="141" customFormat="1" ht="15.2" customHeight="1">
      <c r="B555" t="s" s="153">
        <f>IF(INDEX(C555:AH555,1,'Tarifas Eléctricas'!$E$38)=0," ",INDEX(C555:AH555,1,'Tarifas Eléctricas'!$E$38))</f>
        <v>570</v>
      </c>
      <c r="C555" s="157"/>
      <c r="D555" s="157"/>
      <c r="E555" s="157"/>
      <c r="F555" s="157"/>
      <c r="G555" s="157"/>
      <c r="H555" s="157"/>
      <c r="I555" s="157"/>
      <c r="J555" s="157"/>
      <c r="K555" s="157"/>
      <c r="L555" s="157"/>
      <c r="M555" s="157"/>
      <c r="N555" s="157"/>
      <c r="O555" s="157"/>
      <c r="P555" s="157"/>
      <c r="Q555" s="157"/>
      <c r="R555" s="157"/>
      <c r="S555" s="157"/>
      <c r="T555" s="157"/>
      <c r="U555" s="157"/>
      <c r="V555" t="s" s="154">
        <v>2476</v>
      </c>
      <c r="W555" s="157"/>
      <c r="X555" s="157"/>
      <c r="Y555" s="157"/>
      <c r="Z555" s="157"/>
      <c r="AA555" s="157"/>
      <c r="AB555" s="157"/>
      <c r="AC555" s="157"/>
      <c r="AD555" s="157"/>
      <c r="AE555" s="157"/>
      <c r="AF555" s="157"/>
      <c r="AG555" s="157"/>
      <c r="AH555" s="157"/>
    </row>
    <row r="556" s="141" customFormat="1" ht="15.2" customHeight="1">
      <c r="B556" t="s" s="153">
        <f>IF(INDEX(C556:AH556,1,'Tarifas Eléctricas'!$E$38)=0," ",INDEX(C556:AH556,1,'Tarifas Eléctricas'!$E$38))</f>
        <v>570</v>
      </c>
      <c r="C556" s="157"/>
      <c r="D556" s="157"/>
      <c r="E556" s="157"/>
      <c r="F556" s="157"/>
      <c r="G556" s="157"/>
      <c r="H556" s="157"/>
      <c r="I556" s="157"/>
      <c r="J556" s="157"/>
      <c r="K556" s="157"/>
      <c r="L556" s="157"/>
      <c r="M556" s="157"/>
      <c r="N556" s="157"/>
      <c r="O556" s="157"/>
      <c r="P556" s="157"/>
      <c r="Q556" s="157"/>
      <c r="R556" s="157"/>
      <c r="S556" s="157"/>
      <c r="T556" s="157"/>
      <c r="U556" s="157"/>
      <c r="V556" t="s" s="154">
        <v>2477</v>
      </c>
      <c r="W556" s="157"/>
      <c r="X556" s="157"/>
      <c r="Y556" s="157"/>
      <c r="Z556" s="157"/>
      <c r="AA556" s="157"/>
      <c r="AB556" s="157"/>
      <c r="AC556" s="157"/>
      <c r="AD556" s="157"/>
      <c r="AE556" s="157"/>
      <c r="AF556" s="157"/>
      <c r="AG556" s="157"/>
      <c r="AH556" s="157"/>
    </row>
    <row r="557" s="141" customFormat="1" ht="15.2" customHeight="1">
      <c r="B557" t="s" s="153">
        <f>IF(INDEX(C557:AH557,1,'Tarifas Eléctricas'!$E$38)=0," ",INDEX(C557:AH557,1,'Tarifas Eléctricas'!$E$38))</f>
        <v>570</v>
      </c>
      <c r="C557" s="157"/>
      <c r="D557" s="157"/>
      <c r="E557" s="157"/>
      <c r="F557" s="157"/>
      <c r="G557" s="157"/>
      <c r="H557" s="157"/>
      <c r="I557" s="157"/>
      <c r="J557" s="157"/>
      <c r="K557" s="157"/>
      <c r="L557" s="157"/>
      <c r="M557" s="157"/>
      <c r="N557" s="157"/>
      <c r="O557" s="157"/>
      <c r="P557" s="157"/>
      <c r="Q557" s="157"/>
      <c r="R557" s="157"/>
      <c r="S557" s="157"/>
      <c r="T557" s="157"/>
      <c r="U557" s="157"/>
      <c r="V557" t="s" s="154">
        <v>2478</v>
      </c>
      <c r="W557" s="157"/>
      <c r="X557" s="157"/>
      <c r="Y557" s="157"/>
      <c r="Z557" s="157"/>
      <c r="AA557" s="157"/>
      <c r="AB557" s="157"/>
      <c r="AC557" s="157"/>
      <c r="AD557" s="157"/>
      <c r="AE557" s="157"/>
      <c r="AF557" s="157"/>
      <c r="AG557" s="157"/>
      <c r="AH557" s="157"/>
    </row>
    <row r="558" s="141" customFormat="1" ht="15.2" customHeight="1">
      <c r="B558" t="s" s="153">
        <f>IF(INDEX(C558:AH558,1,'Tarifas Eléctricas'!$E$38)=0," ",INDEX(C558:AH558,1,'Tarifas Eléctricas'!$E$38))</f>
        <v>570</v>
      </c>
      <c r="C558" s="157"/>
      <c r="D558" s="157"/>
      <c r="E558" s="157"/>
      <c r="F558" s="157"/>
      <c r="G558" s="157"/>
      <c r="H558" s="157"/>
      <c r="I558" s="157"/>
      <c r="J558" s="157"/>
      <c r="K558" s="157"/>
      <c r="L558" s="157"/>
      <c r="M558" s="157"/>
      <c r="N558" s="157"/>
      <c r="O558" s="157"/>
      <c r="P558" s="157"/>
      <c r="Q558" s="157"/>
      <c r="R558" s="157"/>
      <c r="S558" s="157"/>
      <c r="T558" s="157"/>
      <c r="U558" s="157"/>
      <c r="V558" t="s" s="154">
        <v>2479</v>
      </c>
      <c r="W558" s="157"/>
      <c r="X558" s="157"/>
      <c r="Y558" s="157"/>
      <c r="Z558" s="157"/>
      <c r="AA558" s="157"/>
      <c r="AB558" s="157"/>
      <c r="AC558" s="157"/>
      <c r="AD558" s="157"/>
      <c r="AE558" s="157"/>
      <c r="AF558" s="157"/>
      <c r="AG558" s="157"/>
      <c r="AH558" s="157"/>
    </row>
    <row r="559" s="141" customFormat="1" ht="15.2" customHeight="1">
      <c r="B559" t="s" s="153">
        <f>IF(INDEX(C559:AH559,1,'Tarifas Eléctricas'!$E$38)=0," ",INDEX(C559:AH559,1,'Tarifas Eléctricas'!$E$38))</f>
        <v>570</v>
      </c>
      <c r="C559" s="157"/>
      <c r="D559" s="157"/>
      <c r="E559" s="157"/>
      <c r="F559" s="157"/>
      <c r="G559" s="157"/>
      <c r="H559" s="157"/>
      <c r="I559" s="157"/>
      <c r="J559" s="157"/>
      <c r="K559" s="157"/>
      <c r="L559" s="157"/>
      <c r="M559" s="157"/>
      <c r="N559" s="157"/>
      <c r="O559" s="157"/>
      <c r="P559" s="157"/>
      <c r="Q559" s="157"/>
      <c r="R559" s="157"/>
      <c r="S559" s="157"/>
      <c r="T559" s="157"/>
      <c r="U559" s="157"/>
      <c r="V559" t="s" s="154">
        <v>2480</v>
      </c>
      <c r="W559" s="157"/>
      <c r="X559" s="157"/>
      <c r="Y559" s="157"/>
      <c r="Z559" s="157"/>
      <c r="AA559" s="157"/>
      <c r="AB559" s="157"/>
      <c r="AC559" s="157"/>
      <c r="AD559" s="157"/>
      <c r="AE559" s="157"/>
      <c r="AF559" s="157"/>
      <c r="AG559" s="157"/>
      <c r="AH559" s="157"/>
    </row>
    <row r="560" s="141" customFormat="1" ht="15.2" customHeight="1">
      <c r="B560" t="s" s="153">
        <f>IF(INDEX(C560:AH560,1,'Tarifas Eléctricas'!$E$38)=0," ",INDEX(C560:AH560,1,'Tarifas Eléctricas'!$E$38))</f>
        <v>570</v>
      </c>
      <c r="C560" s="157"/>
      <c r="D560" s="157"/>
      <c r="E560" s="157"/>
      <c r="F560" s="157"/>
      <c r="G560" s="157"/>
      <c r="H560" s="157"/>
      <c r="I560" s="157"/>
      <c r="J560" s="157"/>
      <c r="K560" s="157"/>
      <c r="L560" s="157"/>
      <c r="M560" s="157"/>
      <c r="N560" s="157"/>
      <c r="O560" s="157"/>
      <c r="P560" s="157"/>
      <c r="Q560" s="157"/>
      <c r="R560" s="157"/>
      <c r="S560" s="157"/>
      <c r="T560" s="157"/>
      <c r="U560" s="157"/>
      <c r="V560" t="s" s="154">
        <v>2481</v>
      </c>
      <c r="W560" s="157"/>
      <c r="X560" s="157"/>
      <c r="Y560" s="157"/>
      <c r="Z560" s="157"/>
      <c r="AA560" s="157"/>
      <c r="AB560" s="157"/>
      <c r="AC560" s="157"/>
      <c r="AD560" s="157"/>
      <c r="AE560" s="157"/>
      <c r="AF560" s="157"/>
      <c r="AG560" s="157"/>
      <c r="AH560" s="157"/>
    </row>
    <row r="561" s="141" customFormat="1" ht="15.2" customHeight="1">
      <c r="B561" t="s" s="153">
        <f>IF(INDEX(C561:AH561,1,'Tarifas Eléctricas'!$E$38)=0," ",INDEX(C561:AH561,1,'Tarifas Eléctricas'!$E$38))</f>
        <v>570</v>
      </c>
      <c r="C561" s="157"/>
      <c r="D561" s="157"/>
      <c r="E561" s="157"/>
      <c r="F561" s="157"/>
      <c r="G561" s="157"/>
      <c r="H561" s="157"/>
      <c r="I561" s="157"/>
      <c r="J561" s="157"/>
      <c r="K561" s="157"/>
      <c r="L561" s="157"/>
      <c r="M561" s="157"/>
      <c r="N561" s="157"/>
      <c r="O561" s="157"/>
      <c r="P561" s="157"/>
      <c r="Q561" s="157"/>
      <c r="R561" s="157"/>
      <c r="S561" s="157"/>
      <c r="T561" s="157"/>
      <c r="U561" s="157"/>
      <c r="V561" t="s" s="154">
        <v>2482</v>
      </c>
      <c r="W561" s="157"/>
      <c r="X561" s="157"/>
      <c r="Y561" s="157"/>
      <c r="Z561" s="157"/>
      <c r="AA561" s="157"/>
      <c r="AB561" s="157"/>
      <c r="AC561" s="157"/>
      <c r="AD561" s="157"/>
      <c r="AE561" s="157"/>
      <c r="AF561" s="157"/>
      <c r="AG561" s="157"/>
      <c r="AH561" s="157"/>
    </row>
    <row r="562" s="141" customFormat="1" ht="15.2" customHeight="1">
      <c r="B562" t="s" s="153">
        <f>IF(INDEX(C562:AH562,1,'Tarifas Eléctricas'!$E$38)=0," ",INDEX(C562:AH562,1,'Tarifas Eléctricas'!$E$38))</f>
        <v>570</v>
      </c>
      <c r="C562" s="157"/>
      <c r="D562" s="157"/>
      <c r="E562" s="157"/>
      <c r="F562" s="157"/>
      <c r="G562" s="157"/>
      <c r="H562" s="157"/>
      <c r="I562" s="157"/>
      <c r="J562" s="157"/>
      <c r="K562" s="157"/>
      <c r="L562" s="157"/>
      <c r="M562" s="157"/>
      <c r="N562" s="157"/>
      <c r="O562" s="157"/>
      <c r="P562" s="157"/>
      <c r="Q562" s="157"/>
      <c r="R562" s="157"/>
      <c r="S562" s="157"/>
      <c r="T562" s="157"/>
      <c r="U562" s="157"/>
      <c r="V562" t="s" s="154">
        <v>2483</v>
      </c>
      <c r="W562" s="157"/>
      <c r="X562" s="157"/>
      <c r="Y562" s="157"/>
      <c r="Z562" s="157"/>
      <c r="AA562" s="157"/>
      <c r="AB562" s="157"/>
      <c r="AC562" s="157"/>
      <c r="AD562" s="157"/>
      <c r="AE562" s="157"/>
      <c r="AF562" s="157"/>
      <c r="AG562" s="157"/>
      <c r="AH562" s="157"/>
    </row>
    <row r="563" s="141" customFormat="1" ht="15.2" customHeight="1">
      <c r="B563" t="s" s="153">
        <f>IF(INDEX(C563:AH563,1,'Tarifas Eléctricas'!$E$38)=0," ",INDEX(C563:AH563,1,'Tarifas Eléctricas'!$E$38))</f>
        <v>570</v>
      </c>
      <c r="C563" s="157"/>
      <c r="D563" s="157"/>
      <c r="E563" s="157"/>
      <c r="F563" s="157"/>
      <c r="G563" s="157"/>
      <c r="H563" s="157"/>
      <c r="I563" s="157"/>
      <c r="J563" s="157"/>
      <c r="K563" s="157"/>
      <c r="L563" s="157"/>
      <c r="M563" s="157"/>
      <c r="N563" s="157"/>
      <c r="O563" s="157"/>
      <c r="P563" s="157"/>
      <c r="Q563" s="157"/>
      <c r="R563" s="157"/>
      <c r="S563" s="157"/>
      <c r="T563" s="157"/>
      <c r="U563" s="157"/>
      <c r="V563" t="s" s="154">
        <v>2484</v>
      </c>
      <c r="W563" s="157"/>
      <c r="X563" s="157"/>
      <c r="Y563" s="157"/>
      <c r="Z563" s="157"/>
      <c r="AA563" s="157"/>
      <c r="AB563" s="157"/>
      <c r="AC563" s="157"/>
      <c r="AD563" s="157"/>
      <c r="AE563" s="157"/>
      <c r="AF563" s="157"/>
      <c r="AG563" s="157"/>
      <c r="AH563" s="157"/>
    </row>
    <row r="564" s="141" customFormat="1" ht="15.2" customHeight="1">
      <c r="B564" t="s" s="153">
        <f>IF(INDEX(C564:AH564,1,'Tarifas Eléctricas'!$E$38)=0," ",INDEX(C564:AH564,1,'Tarifas Eléctricas'!$E$38))</f>
        <v>570</v>
      </c>
      <c r="C564" s="157"/>
      <c r="D564" s="157"/>
      <c r="E564" s="157"/>
      <c r="F564" s="157"/>
      <c r="G564" s="157"/>
      <c r="H564" s="157"/>
      <c r="I564" s="157"/>
      <c r="J564" s="157"/>
      <c r="K564" s="157"/>
      <c r="L564" s="157"/>
      <c r="M564" s="157"/>
      <c r="N564" s="157"/>
      <c r="O564" s="157"/>
      <c r="P564" s="157"/>
      <c r="Q564" s="157"/>
      <c r="R564" s="157"/>
      <c r="S564" s="157"/>
      <c r="T564" s="157"/>
      <c r="U564" s="157"/>
      <c r="V564" t="s" s="154">
        <v>2485</v>
      </c>
      <c r="W564" s="157"/>
      <c r="X564" s="157"/>
      <c r="Y564" s="157"/>
      <c r="Z564" s="157"/>
      <c r="AA564" s="157"/>
      <c r="AB564" s="157"/>
      <c r="AC564" s="157"/>
      <c r="AD564" s="157"/>
      <c r="AE564" s="157"/>
      <c r="AF564" s="157"/>
      <c r="AG564" s="157"/>
      <c r="AH564" s="157"/>
    </row>
    <row r="565" s="141" customFormat="1" ht="15.2" customHeight="1">
      <c r="B565" t="s" s="153">
        <f>IF(INDEX(C565:AH565,1,'Tarifas Eléctricas'!$E$38)=0," ",INDEX(C565:AH565,1,'Tarifas Eléctricas'!$E$38))</f>
        <v>570</v>
      </c>
      <c r="C565" s="157"/>
      <c r="D565" s="157"/>
      <c r="E565" s="157"/>
      <c r="F565" s="157"/>
      <c r="G565" s="157"/>
      <c r="H565" s="157"/>
      <c r="I565" s="157"/>
      <c r="J565" s="157"/>
      <c r="K565" s="157"/>
      <c r="L565" s="157"/>
      <c r="M565" s="157"/>
      <c r="N565" s="157"/>
      <c r="O565" s="157"/>
      <c r="P565" s="157"/>
      <c r="Q565" s="157"/>
      <c r="R565" s="157"/>
      <c r="S565" s="157"/>
      <c r="T565" s="157"/>
      <c r="U565" s="157"/>
      <c r="V565" t="s" s="154">
        <v>2486</v>
      </c>
      <c r="W565" s="157"/>
      <c r="X565" s="157"/>
      <c r="Y565" s="157"/>
      <c r="Z565" s="157"/>
      <c r="AA565" s="157"/>
      <c r="AB565" s="157"/>
      <c r="AC565" s="157"/>
      <c r="AD565" s="157"/>
      <c r="AE565" s="157"/>
      <c r="AF565" s="157"/>
      <c r="AG565" s="157"/>
      <c r="AH565" s="157"/>
    </row>
    <row r="566" s="141" customFormat="1" ht="15.2" customHeight="1">
      <c r="B566" t="s" s="153">
        <f>IF(INDEX(C566:AH566,1,'Tarifas Eléctricas'!$E$38)=0," ",INDEX(C566:AH566,1,'Tarifas Eléctricas'!$E$38))</f>
        <v>570</v>
      </c>
      <c r="C566" s="157"/>
      <c r="D566" s="157"/>
      <c r="E566" s="157"/>
      <c r="F566" s="157"/>
      <c r="G566" s="157"/>
      <c r="H566" s="157"/>
      <c r="I566" s="157"/>
      <c r="J566" s="157"/>
      <c r="K566" s="157"/>
      <c r="L566" s="157"/>
      <c r="M566" s="157"/>
      <c r="N566" s="157"/>
      <c r="O566" s="157"/>
      <c r="P566" s="157"/>
      <c r="Q566" s="157"/>
      <c r="R566" s="157"/>
      <c r="S566" s="157"/>
      <c r="T566" s="157"/>
      <c r="U566" s="157"/>
      <c r="V566" t="s" s="154">
        <v>2487</v>
      </c>
      <c r="W566" s="157"/>
      <c r="X566" s="157"/>
      <c r="Y566" s="157"/>
      <c r="Z566" s="157"/>
      <c r="AA566" s="157"/>
      <c r="AB566" s="157"/>
      <c r="AC566" s="157"/>
      <c r="AD566" s="157"/>
      <c r="AE566" s="157"/>
      <c r="AF566" s="157"/>
      <c r="AG566" s="157"/>
      <c r="AH566" s="157"/>
    </row>
    <row r="567" s="141" customFormat="1" ht="15.2" customHeight="1">
      <c r="B567" t="s" s="153">
        <f>IF(INDEX(C567:AH567,1,'Tarifas Eléctricas'!$E$38)=0," ",INDEX(C567:AH567,1,'Tarifas Eléctricas'!$E$38))</f>
        <v>570</v>
      </c>
      <c r="C567" s="157"/>
      <c r="D567" s="157"/>
      <c r="E567" s="157"/>
      <c r="F567" s="157"/>
      <c r="G567" s="157"/>
      <c r="H567" s="157"/>
      <c r="I567" s="157"/>
      <c r="J567" s="157"/>
      <c r="K567" s="157"/>
      <c r="L567" s="157"/>
      <c r="M567" s="157"/>
      <c r="N567" s="157"/>
      <c r="O567" s="157"/>
      <c r="P567" s="157"/>
      <c r="Q567" s="157"/>
      <c r="R567" s="157"/>
      <c r="S567" s="157"/>
      <c r="T567" s="157"/>
      <c r="U567" s="157"/>
      <c r="V567" t="s" s="154">
        <v>2488</v>
      </c>
      <c r="W567" s="157"/>
      <c r="X567" s="157"/>
      <c r="Y567" s="157"/>
      <c r="Z567" s="157"/>
      <c r="AA567" s="157"/>
      <c r="AB567" s="157"/>
      <c r="AC567" s="157"/>
      <c r="AD567" s="157"/>
      <c r="AE567" s="157"/>
      <c r="AF567" s="157"/>
      <c r="AG567" s="157"/>
      <c r="AH567" s="157"/>
    </row>
    <row r="568" s="141" customFormat="1" ht="15.2" customHeight="1">
      <c r="B568" t="s" s="153">
        <f>IF(INDEX(C568:AH568,1,'Tarifas Eléctricas'!$E$38)=0," ",INDEX(C568:AH568,1,'Tarifas Eléctricas'!$E$38))</f>
        <v>570</v>
      </c>
      <c r="C568" s="157"/>
      <c r="D568" s="157"/>
      <c r="E568" s="157"/>
      <c r="F568" s="157"/>
      <c r="G568" s="157"/>
      <c r="H568" s="157"/>
      <c r="I568" s="157"/>
      <c r="J568" s="157"/>
      <c r="K568" s="157"/>
      <c r="L568" s="157"/>
      <c r="M568" s="157"/>
      <c r="N568" s="157"/>
      <c r="O568" s="157"/>
      <c r="P568" s="157"/>
      <c r="Q568" s="157"/>
      <c r="R568" s="157"/>
      <c r="S568" s="157"/>
      <c r="T568" s="157"/>
      <c r="U568" s="157"/>
      <c r="V568" t="s" s="154">
        <v>2489</v>
      </c>
      <c r="W568" s="157"/>
      <c r="X568" s="157"/>
      <c r="Y568" s="157"/>
      <c r="Z568" s="157"/>
      <c r="AA568" s="157"/>
      <c r="AB568" s="157"/>
      <c r="AC568" s="157"/>
      <c r="AD568" s="157"/>
      <c r="AE568" s="157"/>
      <c r="AF568" s="157"/>
      <c r="AG568" s="157"/>
      <c r="AH568" s="157"/>
    </row>
    <row r="569" s="141" customFormat="1" ht="15.2" customHeight="1">
      <c r="B569" t="s" s="153">
        <f>IF(INDEX(C569:AH569,1,'Tarifas Eléctricas'!$E$38)=0," ",INDEX(C569:AH569,1,'Tarifas Eléctricas'!$E$38))</f>
        <v>570</v>
      </c>
      <c r="C569" s="157"/>
      <c r="D569" s="157"/>
      <c r="E569" s="157"/>
      <c r="F569" s="157"/>
      <c r="G569" s="157"/>
      <c r="H569" s="157"/>
      <c r="I569" s="157"/>
      <c r="J569" s="157"/>
      <c r="K569" s="157"/>
      <c r="L569" s="157"/>
      <c r="M569" s="157"/>
      <c r="N569" s="157"/>
      <c r="O569" s="157"/>
      <c r="P569" s="157"/>
      <c r="Q569" s="157"/>
      <c r="R569" s="157"/>
      <c r="S569" s="157"/>
      <c r="T569" s="157"/>
      <c r="U569" s="157"/>
      <c r="V569" t="s" s="154">
        <v>2490</v>
      </c>
      <c r="W569" s="157"/>
      <c r="X569" s="157"/>
      <c r="Y569" s="157"/>
      <c r="Z569" s="157"/>
      <c r="AA569" s="157"/>
      <c r="AB569" s="157"/>
      <c r="AC569" s="157"/>
      <c r="AD569" s="157"/>
      <c r="AE569" s="157"/>
      <c r="AF569" s="157"/>
      <c r="AG569" s="157"/>
      <c r="AH569" s="157"/>
    </row>
    <row r="570" s="141" customFormat="1" ht="15.2" customHeight="1">
      <c r="B570" t="s" s="153">
        <f>IF(INDEX(C570:AH570,1,'Tarifas Eléctricas'!$E$38)=0," ",INDEX(C570:AH570,1,'Tarifas Eléctricas'!$E$38))</f>
        <v>570</v>
      </c>
      <c r="C570" s="157"/>
      <c r="D570" s="157"/>
      <c r="E570" s="157"/>
      <c r="F570" s="157"/>
      <c r="G570" s="157"/>
      <c r="H570" s="157"/>
      <c r="I570" s="157"/>
      <c r="J570" s="157"/>
      <c r="K570" s="157"/>
      <c r="L570" s="157"/>
      <c r="M570" s="157"/>
      <c r="N570" s="157"/>
      <c r="O570" s="157"/>
      <c r="P570" s="157"/>
      <c r="Q570" s="157"/>
      <c r="R570" s="157"/>
      <c r="S570" s="157"/>
      <c r="T570" s="157"/>
      <c r="U570" s="157"/>
      <c r="V570" t="s" s="154">
        <v>2491</v>
      </c>
      <c r="W570" s="157"/>
      <c r="X570" s="157"/>
      <c r="Y570" s="157"/>
      <c r="Z570" s="157"/>
      <c r="AA570" s="157"/>
      <c r="AB570" s="157"/>
      <c r="AC570" s="157"/>
      <c r="AD570" s="157"/>
      <c r="AE570" s="157"/>
      <c r="AF570" s="157"/>
      <c r="AG570" s="157"/>
      <c r="AH570" s="157"/>
    </row>
    <row r="571" s="141" customFormat="1" ht="15.2" customHeight="1">
      <c r="B571" t="s" s="153">
        <f>IF(INDEX(C571:AH571,1,'Tarifas Eléctricas'!$E$38)=0," ",INDEX(C571:AH571,1,'Tarifas Eléctricas'!$E$38))</f>
        <v>570</v>
      </c>
      <c r="C571" s="157"/>
      <c r="D571" s="157"/>
      <c r="E571" s="157"/>
      <c r="F571" s="157"/>
      <c r="G571" s="157"/>
      <c r="H571" s="157"/>
      <c r="I571" s="157"/>
      <c r="J571" s="157"/>
      <c r="K571" s="157"/>
      <c r="L571" s="157"/>
      <c r="M571" s="157"/>
      <c r="N571" s="157"/>
      <c r="O571" s="157"/>
      <c r="P571" s="157"/>
      <c r="Q571" s="157"/>
      <c r="R571" s="157"/>
      <c r="S571" s="157"/>
      <c r="T571" s="157"/>
      <c r="U571" s="157"/>
      <c r="V571" t="s" s="154">
        <v>2492</v>
      </c>
      <c r="W571" s="157"/>
      <c r="X571" s="157"/>
      <c r="Y571" s="157"/>
      <c r="Z571" s="157"/>
      <c r="AA571" s="157"/>
      <c r="AB571" s="157"/>
      <c r="AC571" s="157"/>
      <c r="AD571" s="157"/>
      <c r="AE571" s="157"/>
      <c r="AF571" s="157"/>
      <c r="AG571" s="157"/>
      <c r="AH571" s="157"/>
    </row>
    <row r="572" s="141" customFormat="1" ht="15.2" customHeight="1">
      <c r="B572" t="s" s="178">
        <f>IF(INDEX(C572:AH572,1,'Tarifas Eléctricas'!$E$38)=0," ",INDEX(C572:AH572,1,'Tarifas Eléctricas'!$E$38))</f>
        <v>570</v>
      </c>
      <c r="C572" s="192"/>
      <c r="D572" s="192"/>
      <c r="E572" s="192"/>
      <c r="F572" s="192"/>
      <c r="G572" s="192"/>
      <c r="H572" s="192"/>
      <c r="I572" s="192"/>
      <c r="J572" s="192"/>
      <c r="K572" s="192"/>
      <c r="L572" s="192"/>
      <c r="M572" s="192"/>
      <c r="N572" s="192"/>
      <c r="O572" s="192"/>
      <c r="P572" s="192"/>
      <c r="Q572" s="192"/>
      <c r="R572" s="192"/>
      <c r="S572" s="192"/>
      <c r="T572" s="192"/>
      <c r="U572" s="192"/>
      <c r="V572" t="s" s="190">
        <v>2493</v>
      </c>
      <c r="W572" s="192"/>
      <c r="X572" s="192"/>
      <c r="Y572" s="192"/>
      <c r="Z572" s="192"/>
      <c r="AA572" s="192"/>
      <c r="AB572" s="192"/>
      <c r="AC572" s="192"/>
      <c r="AD572" s="192"/>
      <c r="AE572" s="192"/>
      <c r="AF572" s="192"/>
      <c r="AG572" s="192"/>
      <c r="AH572" s="192"/>
    </row>
    <row r="601" s="141" customFormat="1" ht="15.2" customHeight="1">
      <c r="B601" t="s" s="180">
        <f>IF(INDEX(C601:AH601,1,'Tarifas Eléctricas'!$E$38)=0," ",INDEX(C601:AH601,1,'Tarifas Eléctricas'!$E$38))</f>
        <v>570</v>
      </c>
    </row>
    <row r="602" s="141" customFormat="1" ht="15" customHeight="1">
      <c r="B602" t="s" s="184">
        <f>IF(INDEX(C602:AH602,1,'Tarifas Eléctricas'!$E$38)=0," ",INDEX(C602:AH602,1,'Tarifas Eléctricas'!$E$38))</f>
        <v>570</v>
      </c>
    </row>
    <row r="603" s="141" customFormat="1" ht="15" customHeight="1">
      <c r="B603" t="s" s="184">
        <f>IF(INDEX(C603:AH603,1,'Tarifas Eléctricas'!$E$38)=0," ",INDEX(C603:AH603,1,'Tarifas Eléctricas'!$E$38))</f>
        <v>570</v>
      </c>
    </row>
    <row r="604" s="141" customFormat="1" ht="15" customHeight="1">
      <c r="B604" t="s" s="184">
        <f>IF(INDEX(C604:AH604,1,'Tarifas Eléctricas'!$E$38)=0," ",INDEX(C604:AH604,1,'Tarifas Eléctricas'!$E$38))</f>
        <v>570</v>
      </c>
    </row>
    <row r="605" s="141" customFormat="1" ht="15" customHeight="1">
      <c r="B605" t="s" s="184">
        <f>IF(INDEX(C605:AH605,1,'Tarifas Eléctricas'!$E$38)=0," ",INDEX(C605:AH605,1,'Tarifas Eléctricas'!$E$38))</f>
        <v>570</v>
      </c>
    </row>
    <row r="606" s="141" customFormat="1" ht="15" customHeight="1">
      <c r="B606" t="s" s="184">
        <f>IF(INDEX(C606:AH606,1,'Tarifas Eléctricas'!$E$38)=0," ",INDEX(C606:AH606,1,'Tarifas Eléctricas'!$E$38))</f>
        <v>570</v>
      </c>
    </row>
    <row r="607" s="141" customFormat="1" ht="15" customHeight="1">
      <c r="B607" t="s" s="184">
        <f>IF(INDEX(C607:AH607,1,'Tarifas Eléctricas'!$E$38)=0," ",INDEX(C607:AH607,1,'Tarifas Eléctricas'!$E$38))</f>
        <v>570</v>
      </c>
    </row>
    <row r="608" s="141" customFormat="1" ht="15" customHeight="1">
      <c r="B608" t="s" s="184">
        <f>IF(INDEX(C608:AH608,1,'Tarifas Eléctricas'!$E$38)=0," ",INDEX(C608:AH608,1,'Tarifas Eléctricas'!$E$38))</f>
        <v>570</v>
      </c>
    </row>
    <row r="609" s="141" customFormat="1" ht="15" customHeight="1">
      <c r="B609" t="s" s="184">
        <f>IF(INDEX(C609:AH609,1,'Tarifas Eléctricas'!$E$38)=0," ",INDEX(C609:AH609,1,'Tarifas Eléctricas'!$E$38))</f>
        <v>570</v>
      </c>
    </row>
    <row r="610" s="141" customFormat="1" ht="15" customHeight="1">
      <c r="B610" t="s" s="188">
        <f>IF(INDEX(C610:AH610,1,'Tarifas Eléctricas'!$E$38)=0," ",INDEX(C610:AH610,1,'Tarifas Eléctricas'!$E$38))</f>
        <v>570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AF571"/>
  <sheetViews>
    <sheetView workbookViewId="0" showGridLines="0" defaultGridColor="1"/>
  </sheetViews>
  <sheetFormatPr defaultColWidth="16.3333" defaultRowHeight="14.75" customHeight="1" outlineLevelRow="0" outlineLevelCol="0"/>
  <cols>
    <col min="1" max="1" width="16.3516" style="193" customWidth="1"/>
    <col min="2" max="2" width="16.3516" style="193" customWidth="1"/>
    <col min="3" max="3" width="16.3516" style="193" customWidth="1"/>
    <col min="4" max="4" width="16.3516" style="193" customWidth="1"/>
    <col min="5" max="5" width="16.3516" style="193" customWidth="1"/>
    <col min="6" max="6" width="16.3516" style="193" customWidth="1"/>
    <col min="7" max="7" width="16.3516" style="193" customWidth="1"/>
    <col min="8" max="8" width="16.3516" style="193" customWidth="1"/>
    <col min="9" max="9" width="16.3516" style="193" customWidth="1"/>
    <col min="10" max="10" width="16.3516" style="193" customWidth="1"/>
    <col min="11" max="11" width="16.3516" style="193" customWidth="1"/>
    <col min="12" max="12" width="16.3516" style="193" customWidth="1"/>
    <col min="13" max="13" width="16.3516" style="193" customWidth="1"/>
    <col min="14" max="14" width="16.3516" style="193" customWidth="1"/>
    <col min="15" max="15" width="16.3516" style="193" customWidth="1"/>
    <col min="16" max="16" width="16.3516" style="193" customWidth="1"/>
    <col min="17" max="17" width="16.3516" style="193" customWidth="1"/>
    <col min="18" max="18" width="16.3516" style="193" customWidth="1"/>
    <col min="19" max="19" width="16.3516" style="193" customWidth="1"/>
    <col min="20" max="20" width="16.3516" style="193" customWidth="1"/>
    <col min="21" max="21" width="16.3516" style="193" customWidth="1"/>
    <col min="22" max="22" width="16.3516" style="193" customWidth="1"/>
    <col min="23" max="23" width="16.3516" style="193" customWidth="1"/>
    <col min="24" max="24" width="16.3516" style="193" customWidth="1"/>
    <col min="25" max="25" width="16.3516" style="193" customWidth="1"/>
    <col min="26" max="26" width="16.3516" style="193" customWidth="1"/>
    <col min="27" max="27" width="16.3516" style="193" customWidth="1"/>
    <col min="28" max="28" width="16.3516" style="193" customWidth="1"/>
    <col min="29" max="29" width="16.3516" style="193" customWidth="1"/>
    <col min="30" max="30" width="16.3516" style="193" customWidth="1"/>
    <col min="31" max="31" width="16.3516" style="193" customWidth="1"/>
    <col min="32" max="32" width="16.3516" style="193" customWidth="1"/>
    <col min="33" max="256" width="16.3516" style="193" customWidth="1"/>
  </cols>
  <sheetData>
    <row r="1" ht="11.65" customHeight="1">
      <c r="A1" t="s" s="194">
        <v>89</v>
      </c>
      <c r="B1" t="s" s="195">
        <v>90</v>
      </c>
      <c r="C1" t="s" s="195">
        <v>91</v>
      </c>
      <c r="D1" t="s" s="195">
        <v>92</v>
      </c>
      <c r="E1" t="s" s="195">
        <v>93</v>
      </c>
      <c r="F1" t="s" s="195">
        <v>94</v>
      </c>
      <c r="G1" t="s" s="195">
        <v>95</v>
      </c>
      <c r="H1" t="s" s="195">
        <v>96</v>
      </c>
      <c r="I1" t="s" s="195">
        <v>97</v>
      </c>
      <c r="J1" t="s" s="195">
        <v>98</v>
      </c>
      <c r="K1" t="s" s="195">
        <v>99</v>
      </c>
      <c r="L1" t="s" s="195">
        <v>100</v>
      </c>
      <c r="M1" t="s" s="195">
        <v>101</v>
      </c>
      <c r="N1" t="s" s="195">
        <v>102</v>
      </c>
      <c r="O1" t="s" s="195">
        <v>103</v>
      </c>
      <c r="P1" t="s" s="195">
        <v>104</v>
      </c>
      <c r="Q1" t="s" s="195">
        <v>105</v>
      </c>
      <c r="R1" t="s" s="195">
        <v>106</v>
      </c>
      <c r="S1" t="s" s="195">
        <v>107</v>
      </c>
      <c r="T1" t="s" s="195">
        <v>108</v>
      </c>
      <c r="U1" t="s" s="195">
        <v>109</v>
      </c>
      <c r="V1" t="s" s="195">
        <v>110</v>
      </c>
      <c r="W1" t="s" s="195">
        <v>111</v>
      </c>
      <c r="X1" t="s" s="195">
        <v>112</v>
      </c>
      <c r="Y1" t="s" s="195">
        <v>113</v>
      </c>
      <c r="Z1" t="s" s="195">
        <v>114</v>
      </c>
      <c r="AA1" t="s" s="195">
        <v>115</v>
      </c>
      <c r="AB1" t="s" s="195">
        <v>116</v>
      </c>
      <c r="AC1" t="s" s="195">
        <v>117</v>
      </c>
      <c r="AD1" t="s" s="195">
        <v>118</v>
      </c>
      <c r="AE1" t="s" s="195">
        <v>119</v>
      </c>
      <c r="AF1" t="s" s="196">
        <v>120</v>
      </c>
    </row>
    <row r="2" ht="15" customHeight="1">
      <c r="A2" t="s" s="197">
        <v>123</v>
      </c>
      <c r="B2" t="s" s="154">
        <v>124</v>
      </c>
      <c r="C2" t="s" s="154">
        <v>125</v>
      </c>
      <c r="D2" t="s" s="154">
        <v>126</v>
      </c>
      <c r="E2" t="s" s="154">
        <v>127</v>
      </c>
      <c r="F2" t="s" s="154">
        <v>128</v>
      </c>
      <c r="G2" t="s" s="154">
        <v>129</v>
      </c>
      <c r="H2" t="s" s="154">
        <v>130</v>
      </c>
      <c r="I2" t="s" s="154">
        <v>131</v>
      </c>
      <c r="J2" t="s" s="154">
        <v>122</v>
      </c>
      <c r="K2" t="s" s="154">
        <v>127</v>
      </c>
      <c r="L2" t="s" s="154">
        <v>132</v>
      </c>
      <c r="M2" t="s" s="154">
        <v>133</v>
      </c>
      <c r="N2" t="s" s="154">
        <v>134</v>
      </c>
      <c r="O2" t="s" s="154">
        <v>135</v>
      </c>
      <c r="P2" t="s" s="154">
        <v>136</v>
      </c>
      <c r="Q2" t="s" s="154">
        <v>137</v>
      </c>
      <c r="R2" t="s" s="154">
        <v>138</v>
      </c>
      <c r="S2" t="s" s="154">
        <v>127</v>
      </c>
      <c r="T2" t="s" s="154">
        <v>139</v>
      </c>
      <c r="U2" t="s" s="154">
        <v>140</v>
      </c>
      <c r="V2" t="s" s="154">
        <v>141</v>
      </c>
      <c r="W2" t="s" s="154">
        <v>142</v>
      </c>
      <c r="X2" t="s" s="154">
        <v>143</v>
      </c>
      <c r="Y2" t="s" s="154">
        <v>144</v>
      </c>
      <c r="Z2" t="s" s="154">
        <v>145</v>
      </c>
      <c r="AA2" t="s" s="154">
        <v>146</v>
      </c>
      <c r="AB2" t="s" s="154">
        <v>127</v>
      </c>
      <c r="AC2" t="s" s="154">
        <v>147</v>
      </c>
      <c r="AD2" t="s" s="154">
        <v>140</v>
      </c>
      <c r="AE2" t="s" s="154">
        <v>148</v>
      </c>
      <c r="AF2" t="s" s="186">
        <v>149</v>
      </c>
    </row>
    <row r="3" ht="15" customHeight="1">
      <c r="A3" t="s" s="197">
        <v>153</v>
      </c>
      <c r="B3" t="s" s="154">
        <v>154</v>
      </c>
      <c r="C3" t="s" s="154">
        <v>155</v>
      </c>
      <c r="D3" t="s" s="154">
        <v>156</v>
      </c>
      <c r="E3" t="s" s="154">
        <v>157</v>
      </c>
      <c r="F3" t="s" s="154">
        <v>158</v>
      </c>
      <c r="G3" t="s" s="154">
        <v>159</v>
      </c>
      <c r="H3" t="s" s="154">
        <v>160</v>
      </c>
      <c r="I3" t="s" s="154">
        <v>161</v>
      </c>
      <c r="J3" t="s" s="154">
        <v>152</v>
      </c>
      <c r="K3" t="s" s="154">
        <v>162</v>
      </c>
      <c r="L3" t="s" s="154">
        <v>163</v>
      </c>
      <c r="M3" t="s" s="154">
        <v>164</v>
      </c>
      <c r="N3" t="s" s="154">
        <v>165</v>
      </c>
      <c r="O3" t="s" s="154">
        <v>166</v>
      </c>
      <c r="P3" t="s" s="154">
        <v>167</v>
      </c>
      <c r="Q3" t="s" s="154">
        <v>168</v>
      </c>
      <c r="R3" t="s" s="154">
        <v>169</v>
      </c>
      <c r="S3" t="s" s="154">
        <v>170</v>
      </c>
      <c r="T3" t="s" s="154">
        <v>171</v>
      </c>
      <c r="U3" t="s" s="154">
        <v>172</v>
      </c>
      <c r="V3" t="s" s="154">
        <v>173</v>
      </c>
      <c r="W3" t="s" s="154">
        <v>174</v>
      </c>
      <c r="X3" t="s" s="154">
        <v>175</v>
      </c>
      <c r="Y3" t="s" s="154">
        <v>176</v>
      </c>
      <c r="Z3" t="s" s="154">
        <v>177</v>
      </c>
      <c r="AA3" t="s" s="154">
        <v>178</v>
      </c>
      <c r="AB3" t="s" s="154">
        <v>160</v>
      </c>
      <c r="AC3" t="s" s="154">
        <v>179</v>
      </c>
      <c r="AD3" t="s" s="154">
        <v>133</v>
      </c>
      <c r="AE3" t="s" s="154">
        <v>180</v>
      </c>
      <c r="AF3" t="s" s="186">
        <v>181</v>
      </c>
    </row>
    <row r="4" ht="15" customHeight="1">
      <c r="A4" t="s" s="197">
        <v>187</v>
      </c>
      <c r="B4" t="s" s="154">
        <v>188</v>
      </c>
      <c r="C4" t="s" s="154">
        <v>189</v>
      </c>
      <c r="D4" t="s" s="154">
        <v>190</v>
      </c>
      <c r="E4" t="s" s="154">
        <v>191</v>
      </c>
      <c r="F4" t="s" s="154">
        <v>192</v>
      </c>
      <c r="G4" t="s" s="154">
        <v>193</v>
      </c>
      <c r="H4" t="s" s="154">
        <v>191</v>
      </c>
      <c r="I4" t="s" s="154">
        <v>194</v>
      </c>
      <c r="J4" t="s" s="154">
        <v>186</v>
      </c>
      <c r="K4" t="s" s="154">
        <v>195</v>
      </c>
      <c r="L4" t="s" s="154">
        <v>196</v>
      </c>
      <c r="M4" t="s" s="154">
        <v>197</v>
      </c>
      <c r="N4" t="s" s="154">
        <v>198</v>
      </c>
      <c r="O4" t="s" s="154">
        <v>199</v>
      </c>
      <c r="P4" t="s" s="154">
        <v>200</v>
      </c>
      <c r="Q4" t="s" s="154">
        <v>201</v>
      </c>
      <c r="R4" t="s" s="154">
        <v>202</v>
      </c>
      <c r="S4" t="s" s="154">
        <v>203</v>
      </c>
      <c r="T4" t="s" s="154">
        <v>204</v>
      </c>
      <c r="U4" t="s" s="154">
        <v>133</v>
      </c>
      <c r="V4" t="s" s="154">
        <v>205</v>
      </c>
      <c r="W4" t="s" s="154">
        <v>206</v>
      </c>
      <c r="X4" t="s" s="154">
        <v>207</v>
      </c>
      <c r="Y4" t="s" s="154">
        <v>208</v>
      </c>
      <c r="Z4" t="s" s="154">
        <v>209</v>
      </c>
      <c r="AA4" t="s" s="154">
        <v>210</v>
      </c>
      <c r="AB4" t="s" s="154">
        <v>211</v>
      </c>
      <c r="AC4" t="s" s="154">
        <v>212</v>
      </c>
      <c r="AD4" t="s" s="154">
        <v>213</v>
      </c>
      <c r="AE4" t="s" s="154">
        <v>214</v>
      </c>
      <c r="AF4" t="s" s="186">
        <v>215</v>
      </c>
    </row>
    <row r="5" ht="15" customHeight="1">
      <c r="A5" t="s" s="197">
        <v>217</v>
      </c>
      <c r="B5" t="s" s="154">
        <v>218</v>
      </c>
      <c r="C5" t="s" s="154">
        <v>219</v>
      </c>
      <c r="D5" t="s" s="154">
        <v>220</v>
      </c>
      <c r="E5" t="s" s="154">
        <v>221</v>
      </c>
      <c r="F5" t="s" s="154">
        <v>222</v>
      </c>
      <c r="G5" t="s" s="154">
        <v>223</v>
      </c>
      <c r="H5" t="s" s="154">
        <v>224</v>
      </c>
      <c r="I5" t="s" s="154">
        <v>225</v>
      </c>
      <c r="J5" t="s" s="154">
        <v>216</v>
      </c>
      <c r="K5" t="s" s="154">
        <v>226</v>
      </c>
      <c r="L5" t="s" s="154">
        <v>227</v>
      </c>
      <c r="M5" t="s" s="154">
        <v>228</v>
      </c>
      <c r="N5" t="s" s="154">
        <v>229</v>
      </c>
      <c r="O5" t="s" s="154">
        <v>230</v>
      </c>
      <c r="P5" t="s" s="154">
        <v>231</v>
      </c>
      <c r="Q5" t="s" s="154">
        <v>232</v>
      </c>
      <c r="R5" t="s" s="154">
        <v>233</v>
      </c>
      <c r="S5" t="s" s="154">
        <v>191</v>
      </c>
      <c r="T5" t="s" s="154">
        <v>234</v>
      </c>
      <c r="U5" t="s" s="154">
        <v>235</v>
      </c>
      <c r="V5" t="s" s="154">
        <v>236</v>
      </c>
      <c r="W5" t="s" s="154">
        <v>237</v>
      </c>
      <c r="X5" t="s" s="154">
        <v>238</v>
      </c>
      <c r="Y5" t="s" s="154">
        <v>239</v>
      </c>
      <c r="Z5" t="s" s="154">
        <v>240</v>
      </c>
      <c r="AA5" t="s" s="154">
        <v>241</v>
      </c>
      <c r="AB5" t="s" s="154">
        <v>242</v>
      </c>
      <c r="AC5" t="s" s="154">
        <v>243</v>
      </c>
      <c r="AD5" t="s" s="154">
        <v>197</v>
      </c>
      <c r="AE5" t="s" s="154">
        <v>244</v>
      </c>
      <c r="AF5" t="s" s="186">
        <v>245</v>
      </c>
    </row>
    <row r="6" ht="15" customHeight="1">
      <c r="A6" t="s" s="197">
        <v>247</v>
      </c>
      <c r="B6" t="s" s="154">
        <v>248</v>
      </c>
      <c r="C6" t="s" s="154">
        <v>249</v>
      </c>
      <c r="D6" t="s" s="154">
        <v>250</v>
      </c>
      <c r="E6" t="s" s="154">
        <v>251</v>
      </c>
      <c r="F6" t="s" s="154">
        <v>252</v>
      </c>
      <c r="G6" t="s" s="154">
        <v>253</v>
      </c>
      <c r="H6" t="s" s="154">
        <v>254</v>
      </c>
      <c r="I6" t="s" s="154">
        <v>255</v>
      </c>
      <c r="J6" t="s" s="154">
        <v>246</v>
      </c>
      <c r="K6" t="s" s="154">
        <v>256</v>
      </c>
      <c r="L6" t="s" s="154">
        <v>257</v>
      </c>
      <c r="M6" t="s" s="154">
        <v>258</v>
      </c>
      <c r="N6" t="s" s="154">
        <v>259</v>
      </c>
      <c r="O6" t="s" s="154">
        <v>260</v>
      </c>
      <c r="P6" t="s" s="154">
        <v>261</v>
      </c>
      <c r="Q6" t="s" s="154">
        <v>262</v>
      </c>
      <c r="R6" t="s" s="154">
        <v>263</v>
      </c>
      <c r="S6" t="s" s="154">
        <v>264</v>
      </c>
      <c r="T6" t="s" s="154">
        <v>265</v>
      </c>
      <c r="U6" t="s" s="154">
        <v>266</v>
      </c>
      <c r="V6" t="s" s="154">
        <v>267</v>
      </c>
      <c r="W6" t="s" s="154">
        <v>245</v>
      </c>
      <c r="X6" t="s" s="154">
        <v>178</v>
      </c>
      <c r="Y6" t="s" s="154">
        <v>268</v>
      </c>
      <c r="Z6" t="s" s="154">
        <v>269</v>
      </c>
      <c r="AA6" t="s" s="154">
        <v>270</v>
      </c>
      <c r="AB6" t="s" s="154">
        <v>271</v>
      </c>
      <c r="AC6" t="s" s="154">
        <v>272</v>
      </c>
      <c r="AD6" t="s" s="154">
        <v>273</v>
      </c>
      <c r="AE6" t="s" s="154">
        <v>274</v>
      </c>
      <c r="AF6" t="s" s="186">
        <v>275</v>
      </c>
    </row>
    <row r="7" ht="15" customHeight="1">
      <c r="A7" t="s" s="197">
        <v>277</v>
      </c>
      <c r="B7" s="157"/>
      <c r="C7" s="157"/>
      <c r="D7" t="s" s="154">
        <v>278</v>
      </c>
      <c r="E7" t="s" s="154">
        <v>279</v>
      </c>
      <c r="F7" t="s" s="154">
        <v>280</v>
      </c>
      <c r="G7" t="s" s="154">
        <v>281</v>
      </c>
      <c r="H7" t="s" s="154">
        <v>282</v>
      </c>
      <c r="I7" t="s" s="154">
        <v>283</v>
      </c>
      <c r="J7" t="s" s="154">
        <v>276</v>
      </c>
      <c r="K7" t="s" s="154">
        <v>284</v>
      </c>
      <c r="L7" t="s" s="154">
        <v>285</v>
      </c>
      <c r="M7" t="s" s="154">
        <v>286</v>
      </c>
      <c r="N7" t="s" s="154">
        <v>287</v>
      </c>
      <c r="O7" t="s" s="154">
        <v>288</v>
      </c>
      <c r="P7" t="s" s="154">
        <v>289</v>
      </c>
      <c r="Q7" t="s" s="154">
        <v>290</v>
      </c>
      <c r="R7" t="s" s="154">
        <v>291</v>
      </c>
      <c r="S7" t="s" s="154">
        <v>292</v>
      </c>
      <c r="T7" t="s" s="154">
        <v>293</v>
      </c>
      <c r="U7" t="s" s="154">
        <v>169</v>
      </c>
      <c r="V7" t="s" s="154">
        <v>294</v>
      </c>
      <c r="W7" t="s" s="154">
        <v>295</v>
      </c>
      <c r="X7" t="s" s="154">
        <v>296</v>
      </c>
      <c r="Y7" t="s" s="154">
        <v>297</v>
      </c>
      <c r="Z7" t="s" s="154">
        <v>298</v>
      </c>
      <c r="AA7" t="s" s="154">
        <v>299</v>
      </c>
      <c r="AB7" t="s" s="154">
        <v>300</v>
      </c>
      <c r="AC7" t="s" s="154">
        <v>301</v>
      </c>
      <c r="AD7" t="s" s="154">
        <v>302</v>
      </c>
      <c r="AE7" t="s" s="154">
        <v>303</v>
      </c>
      <c r="AF7" t="s" s="186">
        <v>304</v>
      </c>
    </row>
    <row r="8" ht="15" customHeight="1">
      <c r="A8" t="s" s="197">
        <v>307</v>
      </c>
      <c r="B8" s="157"/>
      <c r="C8" s="157"/>
      <c r="D8" t="s" s="154">
        <v>308</v>
      </c>
      <c r="E8" t="s" s="154">
        <v>309</v>
      </c>
      <c r="F8" t="s" s="154">
        <v>310</v>
      </c>
      <c r="G8" t="s" s="154">
        <v>311</v>
      </c>
      <c r="H8" t="s" s="154">
        <v>312</v>
      </c>
      <c r="I8" t="s" s="154">
        <v>313</v>
      </c>
      <c r="J8" t="s" s="154">
        <v>306</v>
      </c>
      <c r="K8" t="s" s="154">
        <v>314</v>
      </c>
      <c r="L8" t="s" s="154">
        <v>315</v>
      </c>
      <c r="M8" t="s" s="154">
        <v>316</v>
      </c>
      <c r="N8" t="s" s="154">
        <v>317</v>
      </c>
      <c r="O8" t="s" s="154">
        <v>318</v>
      </c>
      <c r="P8" t="s" s="154">
        <v>319</v>
      </c>
      <c r="Q8" t="s" s="154">
        <v>320</v>
      </c>
      <c r="R8" t="s" s="154">
        <v>321</v>
      </c>
      <c r="S8" t="s" s="154">
        <v>322</v>
      </c>
      <c r="T8" t="s" s="154">
        <v>323</v>
      </c>
      <c r="U8" t="s" s="154">
        <v>324</v>
      </c>
      <c r="V8" t="s" s="154">
        <v>325</v>
      </c>
      <c r="W8" t="s" s="154">
        <v>326</v>
      </c>
      <c r="X8" t="s" s="154">
        <v>327</v>
      </c>
      <c r="Y8" t="s" s="154">
        <v>328</v>
      </c>
      <c r="Z8" t="s" s="154">
        <v>329</v>
      </c>
      <c r="AA8" t="s" s="154">
        <v>330</v>
      </c>
      <c r="AB8" t="s" s="154">
        <v>331</v>
      </c>
      <c r="AC8" t="s" s="154">
        <v>332</v>
      </c>
      <c r="AD8" t="s" s="154">
        <v>333</v>
      </c>
      <c r="AE8" t="s" s="154">
        <v>334</v>
      </c>
      <c r="AF8" t="s" s="186">
        <v>335</v>
      </c>
    </row>
    <row r="9" ht="15" customHeight="1">
      <c r="A9" t="s" s="197">
        <v>337</v>
      </c>
      <c r="B9" s="157"/>
      <c r="C9" s="157"/>
      <c r="D9" t="s" s="154">
        <v>338</v>
      </c>
      <c r="E9" t="s" s="154">
        <v>339</v>
      </c>
      <c r="F9" t="s" s="154">
        <v>340</v>
      </c>
      <c r="G9" t="s" s="154">
        <v>341</v>
      </c>
      <c r="H9" t="s" s="154">
        <v>342</v>
      </c>
      <c r="I9" t="s" s="154">
        <v>343</v>
      </c>
      <c r="J9" t="s" s="154">
        <v>336</v>
      </c>
      <c r="K9" t="s" s="154">
        <v>344</v>
      </c>
      <c r="L9" t="s" s="154">
        <v>345</v>
      </c>
      <c r="M9" t="s" s="154">
        <v>346</v>
      </c>
      <c r="N9" t="s" s="154">
        <v>347</v>
      </c>
      <c r="O9" t="s" s="154">
        <v>348</v>
      </c>
      <c r="P9" t="s" s="154">
        <v>349</v>
      </c>
      <c r="Q9" t="s" s="154">
        <v>330</v>
      </c>
      <c r="R9" t="s" s="154">
        <v>350</v>
      </c>
      <c r="S9" t="s" s="154">
        <v>300</v>
      </c>
      <c r="T9" t="s" s="154">
        <v>351</v>
      </c>
      <c r="U9" t="s" s="154">
        <v>352</v>
      </c>
      <c r="V9" t="s" s="154">
        <v>353</v>
      </c>
      <c r="W9" t="s" s="154">
        <v>354</v>
      </c>
      <c r="X9" t="s" s="154">
        <v>355</v>
      </c>
      <c r="Y9" t="s" s="154">
        <v>356</v>
      </c>
      <c r="Z9" t="s" s="154">
        <v>357</v>
      </c>
      <c r="AA9" t="s" s="154">
        <v>358</v>
      </c>
      <c r="AB9" t="s" s="154">
        <v>359</v>
      </c>
      <c r="AC9" t="s" s="154">
        <v>360</v>
      </c>
      <c r="AD9" t="s" s="154">
        <v>361</v>
      </c>
      <c r="AE9" t="s" s="154">
        <v>362</v>
      </c>
      <c r="AF9" t="s" s="186">
        <v>252</v>
      </c>
    </row>
    <row r="10" ht="15" customHeight="1">
      <c r="A10" t="s" s="197">
        <v>363</v>
      </c>
      <c r="B10" s="157"/>
      <c r="C10" s="157"/>
      <c r="D10" t="s" s="154">
        <v>364</v>
      </c>
      <c r="E10" t="s" s="154">
        <v>365</v>
      </c>
      <c r="F10" t="s" s="154">
        <v>366</v>
      </c>
      <c r="G10" t="s" s="154">
        <v>367</v>
      </c>
      <c r="H10" t="s" s="154">
        <v>368</v>
      </c>
      <c r="I10" t="s" s="154">
        <v>369</v>
      </c>
      <c r="J10" t="s" s="154">
        <v>200</v>
      </c>
      <c r="K10" t="s" s="154">
        <v>370</v>
      </c>
      <c r="L10" t="s" s="154">
        <v>371</v>
      </c>
      <c r="M10" t="s" s="154">
        <v>372</v>
      </c>
      <c r="N10" t="s" s="154">
        <v>372</v>
      </c>
      <c r="O10" t="s" s="154">
        <v>373</v>
      </c>
      <c r="P10" t="s" s="154">
        <v>374</v>
      </c>
      <c r="Q10" t="s" s="154">
        <v>375</v>
      </c>
      <c r="R10" t="s" s="154">
        <v>376</v>
      </c>
      <c r="S10" t="s" s="154">
        <v>377</v>
      </c>
      <c r="T10" t="s" s="154">
        <v>378</v>
      </c>
      <c r="U10" t="s" s="154">
        <v>379</v>
      </c>
      <c r="V10" t="s" s="154">
        <v>380</v>
      </c>
      <c r="W10" t="s" s="154">
        <v>381</v>
      </c>
      <c r="X10" t="s" s="154">
        <v>382</v>
      </c>
      <c r="Y10" t="s" s="154">
        <v>383</v>
      </c>
      <c r="Z10" t="s" s="154">
        <v>384</v>
      </c>
      <c r="AA10" t="s" s="154">
        <v>385</v>
      </c>
      <c r="AB10" t="s" s="154">
        <v>386</v>
      </c>
      <c r="AC10" t="s" s="154">
        <v>387</v>
      </c>
      <c r="AD10" t="s" s="154">
        <v>388</v>
      </c>
      <c r="AE10" t="s" s="154">
        <v>389</v>
      </c>
      <c r="AF10" t="s" s="186">
        <v>390</v>
      </c>
    </row>
    <row r="11" ht="15" customHeight="1">
      <c r="A11" t="s" s="197">
        <v>392</v>
      </c>
      <c r="B11" s="157"/>
      <c r="C11" s="157"/>
      <c r="D11" t="s" s="154">
        <v>393</v>
      </c>
      <c r="E11" t="s" s="154">
        <v>394</v>
      </c>
      <c r="F11" t="s" s="154">
        <v>395</v>
      </c>
      <c r="G11" t="s" s="154">
        <v>396</v>
      </c>
      <c r="H11" t="s" s="154">
        <v>397</v>
      </c>
      <c r="I11" t="s" s="154">
        <v>398</v>
      </c>
      <c r="J11" t="s" s="154">
        <v>391</v>
      </c>
      <c r="K11" t="s" s="154">
        <v>399</v>
      </c>
      <c r="L11" t="s" s="154">
        <v>400</v>
      </c>
      <c r="M11" t="s" s="154">
        <v>401</v>
      </c>
      <c r="N11" t="s" s="154">
        <v>402</v>
      </c>
      <c r="O11" t="s" s="154">
        <v>403</v>
      </c>
      <c r="P11" t="s" s="154">
        <v>221</v>
      </c>
      <c r="Q11" t="s" s="154">
        <v>404</v>
      </c>
      <c r="R11" t="s" s="154">
        <v>405</v>
      </c>
      <c r="S11" t="s" s="154">
        <v>190</v>
      </c>
      <c r="T11" t="s" s="154">
        <v>406</v>
      </c>
      <c r="U11" t="s" s="154">
        <v>407</v>
      </c>
      <c r="V11" t="s" s="154">
        <v>408</v>
      </c>
      <c r="W11" t="s" s="154">
        <v>409</v>
      </c>
      <c r="X11" t="s" s="154">
        <v>410</v>
      </c>
      <c r="Y11" t="s" s="154">
        <v>411</v>
      </c>
      <c r="Z11" t="s" s="154">
        <v>412</v>
      </c>
      <c r="AA11" t="s" s="154">
        <v>413</v>
      </c>
      <c r="AB11" t="s" s="154">
        <v>414</v>
      </c>
      <c r="AC11" t="s" s="154">
        <v>415</v>
      </c>
      <c r="AD11" t="s" s="154">
        <v>416</v>
      </c>
      <c r="AE11" t="s" s="154">
        <v>417</v>
      </c>
      <c r="AF11" t="s" s="186">
        <v>418</v>
      </c>
    </row>
    <row r="12" ht="15" customHeight="1">
      <c r="A12" t="s" s="197">
        <v>420</v>
      </c>
      <c r="B12" s="157"/>
      <c r="C12" s="157"/>
      <c r="D12" t="s" s="154">
        <v>421</v>
      </c>
      <c r="E12" t="s" s="154">
        <v>422</v>
      </c>
      <c r="F12" s="157"/>
      <c r="G12" t="s" s="154">
        <v>423</v>
      </c>
      <c r="H12" t="s" s="154">
        <v>331</v>
      </c>
      <c r="I12" t="s" s="154">
        <v>424</v>
      </c>
      <c r="J12" t="s" s="154">
        <v>419</v>
      </c>
      <c r="K12" t="s" s="154">
        <v>425</v>
      </c>
      <c r="L12" t="s" s="154">
        <v>426</v>
      </c>
      <c r="M12" t="s" s="154">
        <v>427</v>
      </c>
      <c r="N12" t="s" s="154">
        <v>428</v>
      </c>
      <c r="O12" t="s" s="154">
        <v>429</v>
      </c>
      <c r="P12" t="s" s="154">
        <v>430</v>
      </c>
      <c r="Q12" t="s" s="154">
        <v>431</v>
      </c>
      <c r="R12" t="s" s="154">
        <v>432</v>
      </c>
      <c r="S12" t="s" s="154">
        <v>433</v>
      </c>
      <c r="T12" t="s" s="154">
        <v>434</v>
      </c>
      <c r="U12" t="s" s="154">
        <v>435</v>
      </c>
      <c r="V12" t="s" s="154">
        <v>436</v>
      </c>
      <c r="W12" s="157"/>
      <c r="X12" t="s" s="154">
        <v>437</v>
      </c>
      <c r="Y12" t="s" s="154">
        <v>438</v>
      </c>
      <c r="Z12" t="s" s="154">
        <v>439</v>
      </c>
      <c r="AA12" t="s" s="154">
        <v>440</v>
      </c>
      <c r="AB12" t="s" s="154">
        <v>441</v>
      </c>
      <c r="AC12" t="s" s="154">
        <v>442</v>
      </c>
      <c r="AD12" t="s" s="154">
        <v>443</v>
      </c>
      <c r="AE12" t="s" s="154">
        <v>444</v>
      </c>
      <c r="AF12" t="s" s="186">
        <v>445</v>
      </c>
    </row>
    <row r="13" ht="15" customHeight="1">
      <c r="A13" s="198"/>
      <c r="B13" s="157"/>
      <c r="C13" s="157"/>
      <c r="D13" s="157"/>
      <c r="E13" t="s" s="154">
        <v>447</v>
      </c>
      <c r="F13" s="157"/>
      <c r="G13" t="s" s="154">
        <v>448</v>
      </c>
      <c r="H13" t="s" s="154">
        <v>449</v>
      </c>
      <c r="I13" t="s" s="154">
        <v>450</v>
      </c>
      <c r="J13" t="s" s="154">
        <v>446</v>
      </c>
      <c r="K13" t="s" s="154">
        <v>451</v>
      </c>
      <c r="L13" t="s" s="154">
        <v>452</v>
      </c>
      <c r="M13" t="s" s="154">
        <v>453</v>
      </c>
      <c r="N13" t="s" s="154">
        <v>454</v>
      </c>
      <c r="O13" t="s" s="154">
        <v>455</v>
      </c>
      <c r="P13" t="s" s="154">
        <v>456</v>
      </c>
      <c r="Q13" t="s" s="154">
        <v>457</v>
      </c>
      <c r="R13" t="s" s="154">
        <v>458</v>
      </c>
      <c r="S13" t="s" s="154">
        <v>459</v>
      </c>
      <c r="T13" t="s" s="154">
        <v>460</v>
      </c>
      <c r="U13" t="s" s="154">
        <v>461</v>
      </c>
      <c r="V13" t="s" s="154">
        <v>462</v>
      </c>
      <c r="W13" s="157"/>
      <c r="X13" t="s" s="154">
        <v>463</v>
      </c>
      <c r="Y13" t="s" s="154">
        <v>464</v>
      </c>
      <c r="Z13" t="s" s="154">
        <v>465</v>
      </c>
      <c r="AA13" t="s" s="154">
        <v>466</v>
      </c>
      <c r="AB13" t="s" s="154">
        <v>467</v>
      </c>
      <c r="AC13" t="s" s="154">
        <v>468</v>
      </c>
      <c r="AD13" t="s" s="154">
        <v>469</v>
      </c>
      <c r="AE13" t="s" s="154">
        <v>470</v>
      </c>
      <c r="AF13" t="s" s="186">
        <v>471</v>
      </c>
    </row>
    <row r="14" ht="15" customHeight="1">
      <c r="A14" s="198"/>
      <c r="B14" s="157"/>
      <c r="C14" s="157"/>
      <c r="D14" s="157"/>
      <c r="E14" t="s" s="154">
        <v>398</v>
      </c>
      <c r="F14" s="157"/>
      <c r="G14" t="s" s="154">
        <v>472</v>
      </c>
      <c r="H14" t="s" s="154">
        <v>473</v>
      </c>
      <c r="I14" t="s" s="154">
        <v>474</v>
      </c>
      <c r="J14" t="s" s="154">
        <v>245</v>
      </c>
      <c r="K14" t="s" s="154">
        <v>475</v>
      </c>
      <c r="L14" t="s" s="154">
        <v>476</v>
      </c>
      <c r="M14" t="s" s="154">
        <v>477</v>
      </c>
      <c r="N14" t="s" s="154">
        <v>478</v>
      </c>
      <c r="O14" t="s" s="154">
        <v>479</v>
      </c>
      <c r="P14" t="s" s="154">
        <v>480</v>
      </c>
      <c r="Q14" t="s" s="154">
        <v>481</v>
      </c>
      <c r="R14" t="s" s="154">
        <v>482</v>
      </c>
      <c r="S14" t="s" s="154">
        <v>483</v>
      </c>
      <c r="T14" t="s" s="154">
        <v>484</v>
      </c>
      <c r="U14" t="s" s="154">
        <v>485</v>
      </c>
      <c r="V14" t="s" s="154">
        <v>486</v>
      </c>
      <c r="W14" s="157"/>
      <c r="X14" t="s" s="154">
        <v>487</v>
      </c>
      <c r="Y14" t="s" s="154">
        <v>488</v>
      </c>
      <c r="Z14" t="s" s="154">
        <v>489</v>
      </c>
      <c r="AA14" t="s" s="154">
        <v>490</v>
      </c>
      <c r="AB14" t="s" s="154">
        <v>491</v>
      </c>
      <c r="AC14" t="s" s="154">
        <v>492</v>
      </c>
      <c r="AD14" t="s" s="154">
        <v>493</v>
      </c>
      <c r="AE14" t="s" s="154">
        <v>494</v>
      </c>
      <c r="AF14" t="s" s="186">
        <v>495</v>
      </c>
    </row>
    <row r="15" ht="15" customHeight="1">
      <c r="A15" s="198"/>
      <c r="B15" s="157"/>
      <c r="C15" s="157"/>
      <c r="D15" s="157"/>
      <c r="E15" t="s" s="154">
        <v>496</v>
      </c>
      <c r="F15" s="157"/>
      <c r="G15" t="s" s="154">
        <v>497</v>
      </c>
      <c r="H15" t="s" s="154">
        <v>498</v>
      </c>
      <c r="I15" t="s" s="154">
        <v>499</v>
      </c>
      <c r="J15" t="s" s="154">
        <v>252</v>
      </c>
      <c r="K15" t="s" s="154">
        <v>500</v>
      </c>
      <c r="L15" t="s" s="154">
        <v>245</v>
      </c>
      <c r="M15" t="s" s="154">
        <v>501</v>
      </c>
      <c r="N15" t="s" s="154">
        <v>502</v>
      </c>
      <c r="O15" t="s" s="154">
        <v>503</v>
      </c>
      <c r="P15" t="s" s="154">
        <v>504</v>
      </c>
      <c r="Q15" t="s" s="154">
        <v>505</v>
      </c>
      <c r="R15" t="s" s="154">
        <v>506</v>
      </c>
      <c r="S15" t="s" s="154">
        <v>507</v>
      </c>
      <c r="T15" t="s" s="154">
        <v>508</v>
      </c>
      <c r="U15" t="s" s="154">
        <v>509</v>
      </c>
      <c r="V15" t="s" s="154">
        <v>510</v>
      </c>
      <c r="W15" s="157"/>
      <c r="X15" t="s" s="154">
        <v>511</v>
      </c>
      <c r="Y15" t="s" s="154">
        <v>512</v>
      </c>
      <c r="Z15" t="s" s="154">
        <v>513</v>
      </c>
      <c r="AA15" t="s" s="154">
        <v>514</v>
      </c>
      <c r="AB15" t="s" s="154">
        <v>447</v>
      </c>
      <c r="AC15" t="s" s="154">
        <v>515</v>
      </c>
      <c r="AD15" t="s" s="154">
        <v>516</v>
      </c>
      <c r="AE15" t="s" s="154">
        <v>517</v>
      </c>
      <c r="AF15" t="s" s="186">
        <v>518</v>
      </c>
    </row>
    <row r="16" ht="15" customHeight="1">
      <c r="A16" s="198"/>
      <c r="B16" s="157"/>
      <c r="C16" s="157"/>
      <c r="D16" s="157"/>
      <c r="E16" t="s" s="154">
        <v>520</v>
      </c>
      <c r="F16" s="157"/>
      <c r="G16" t="s" s="154">
        <v>521</v>
      </c>
      <c r="H16" t="s" s="154">
        <v>522</v>
      </c>
      <c r="I16" t="s" s="154">
        <v>523</v>
      </c>
      <c r="J16" t="s" s="154">
        <v>519</v>
      </c>
      <c r="K16" t="s" s="154">
        <v>524</v>
      </c>
      <c r="L16" t="s" s="154">
        <v>525</v>
      </c>
      <c r="M16" t="s" s="154">
        <v>526</v>
      </c>
      <c r="N16" t="s" s="154">
        <v>527</v>
      </c>
      <c r="O16" t="s" s="154">
        <v>528</v>
      </c>
      <c r="P16" t="s" s="154">
        <v>529</v>
      </c>
      <c r="Q16" t="s" s="154">
        <v>530</v>
      </c>
      <c r="R16" t="s" s="154">
        <v>531</v>
      </c>
      <c r="S16" t="s" s="154">
        <v>532</v>
      </c>
      <c r="T16" t="s" s="154">
        <v>533</v>
      </c>
      <c r="U16" t="s" s="154">
        <v>534</v>
      </c>
      <c r="V16" t="s" s="154">
        <v>535</v>
      </c>
      <c r="W16" s="157"/>
      <c r="X16" t="s" s="154">
        <v>536</v>
      </c>
      <c r="Y16" t="s" s="154">
        <v>537</v>
      </c>
      <c r="Z16" t="s" s="154">
        <v>538</v>
      </c>
      <c r="AA16" t="s" s="154">
        <v>539</v>
      </c>
      <c r="AB16" t="s" s="154">
        <v>540</v>
      </c>
      <c r="AC16" t="s" s="154">
        <v>541</v>
      </c>
      <c r="AD16" t="s" s="154">
        <v>542</v>
      </c>
      <c r="AE16" t="s" s="154">
        <v>543</v>
      </c>
      <c r="AF16" t="s" s="186">
        <v>544</v>
      </c>
    </row>
    <row r="17" ht="15" customHeight="1">
      <c r="A17" s="198"/>
      <c r="B17" s="157"/>
      <c r="C17" s="157"/>
      <c r="D17" s="157"/>
      <c r="E17" t="s" s="154">
        <v>546</v>
      </c>
      <c r="F17" s="157"/>
      <c r="G17" t="s" s="154">
        <v>547</v>
      </c>
      <c r="H17" t="s" s="154">
        <v>548</v>
      </c>
      <c r="I17" t="s" s="154">
        <v>549</v>
      </c>
      <c r="J17" t="s" s="154">
        <v>545</v>
      </c>
      <c r="K17" t="s" s="154">
        <v>550</v>
      </c>
      <c r="L17" t="s" s="154">
        <v>551</v>
      </c>
      <c r="M17" t="s" s="154">
        <v>552</v>
      </c>
      <c r="N17" t="s" s="154">
        <v>553</v>
      </c>
      <c r="O17" t="s" s="154">
        <v>554</v>
      </c>
      <c r="P17" t="s" s="154">
        <v>555</v>
      </c>
      <c r="Q17" t="s" s="154">
        <v>556</v>
      </c>
      <c r="R17" t="s" s="154">
        <v>557</v>
      </c>
      <c r="S17" t="s" s="154">
        <v>558</v>
      </c>
      <c r="T17" t="s" s="154">
        <v>559</v>
      </c>
      <c r="U17" t="s" s="154">
        <v>560</v>
      </c>
      <c r="V17" t="s" s="154">
        <v>561</v>
      </c>
      <c r="W17" s="157"/>
      <c r="X17" t="s" s="154">
        <v>562</v>
      </c>
      <c r="Y17" t="s" s="154">
        <v>563</v>
      </c>
      <c r="Z17" t="s" s="154">
        <v>564</v>
      </c>
      <c r="AA17" t="s" s="154">
        <v>565</v>
      </c>
      <c r="AB17" t="s" s="154">
        <v>398</v>
      </c>
      <c r="AC17" t="s" s="154">
        <v>566</v>
      </c>
      <c r="AD17" t="s" s="154">
        <v>567</v>
      </c>
      <c r="AE17" t="s" s="154">
        <v>568</v>
      </c>
      <c r="AF17" t="s" s="186">
        <v>569</v>
      </c>
    </row>
    <row r="18" ht="15" customHeight="1">
      <c r="A18" s="198"/>
      <c r="B18" s="157"/>
      <c r="C18" s="157"/>
      <c r="D18" s="157"/>
      <c r="E18" t="s" s="154">
        <v>571</v>
      </c>
      <c r="F18" s="157"/>
      <c r="G18" t="s" s="154">
        <v>572</v>
      </c>
      <c r="H18" t="s" s="154">
        <v>252</v>
      </c>
      <c r="I18" t="s" s="154">
        <v>573</v>
      </c>
      <c r="J18" s="157"/>
      <c r="K18" t="s" s="154">
        <v>574</v>
      </c>
      <c r="L18" t="s" s="154">
        <v>575</v>
      </c>
      <c r="M18" t="s" s="154">
        <v>576</v>
      </c>
      <c r="N18" t="s" s="154">
        <v>577</v>
      </c>
      <c r="O18" t="s" s="154">
        <v>578</v>
      </c>
      <c r="P18" t="s" s="154">
        <v>579</v>
      </c>
      <c r="Q18" t="s" s="154">
        <v>580</v>
      </c>
      <c r="R18" t="s" s="154">
        <v>581</v>
      </c>
      <c r="S18" t="s" s="154">
        <v>582</v>
      </c>
      <c r="T18" t="s" s="154">
        <v>583</v>
      </c>
      <c r="U18" t="s" s="154">
        <v>584</v>
      </c>
      <c r="V18" t="s" s="154">
        <v>585</v>
      </c>
      <c r="W18" s="157"/>
      <c r="X18" t="s" s="154">
        <v>586</v>
      </c>
      <c r="Y18" t="s" s="154">
        <v>587</v>
      </c>
      <c r="Z18" t="s" s="154">
        <v>588</v>
      </c>
      <c r="AA18" t="s" s="154">
        <v>589</v>
      </c>
      <c r="AB18" t="s" s="154">
        <v>590</v>
      </c>
      <c r="AC18" t="s" s="154">
        <v>591</v>
      </c>
      <c r="AD18" t="s" s="154">
        <v>592</v>
      </c>
      <c r="AE18" t="s" s="154">
        <v>593</v>
      </c>
      <c r="AF18" t="s" s="186">
        <v>594</v>
      </c>
    </row>
    <row r="19" ht="15" customHeight="1">
      <c r="A19" s="198"/>
      <c r="B19" s="157"/>
      <c r="C19" s="157"/>
      <c r="D19" s="157"/>
      <c r="E19" t="s" s="154">
        <v>595</v>
      </c>
      <c r="F19" s="157"/>
      <c r="G19" t="s" s="154">
        <v>596</v>
      </c>
      <c r="H19" t="s" s="154">
        <v>597</v>
      </c>
      <c r="I19" t="s" s="154">
        <v>598</v>
      </c>
      <c r="J19" s="157"/>
      <c r="K19" t="s" s="154">
        <v>599</v>
      </c>
      <c r="L19" t="s" s="154">
        <v>600</v>
      </c>
      <c r="M19" t="s" s="154">
        <v>601</v>
      </c>
      <c r="N19" t="s" s="154">
        <v>602</v>
      </c>
      <c r="O19" t="s" s="154">
        <v>603</v>
      </c>
      <c r="P19" t="s" s="154">
        <v>604</v>
      </c>
      <c r="Q19" t="s" s="154">
        <v>605</v>
      </c>
      <c r="R19" t="s" s="154">
        <v>606</v>
      </c>
      <c r="S19" t="s" s="154">
        <v>607</v>
      </c>
      <c r="T19" t="s" s="154">
        <v>608</v>
      </c>
      <c r="U19" t="s" s="154">
        <v>609</v>
      </c>
      <c r="V19" t="s" s="154">
        <v>610</v>
      </c>
      <c r="W19" s="157"/>
      <c r="X19" t="s" s="154">
        <v>611</v>
      </c>
      <c r="Y19" t="s" s="154">
        <v>612</v>
      </c>
      <c r="Z19" t="s" s="154">
        <v>613</v>
      </c>
      <c r="AA19" s="157"/>
      <c r="AB19" t="s" s="154">
        <v>496</v>
      </c>
      <c r="AC19" t="s" s="154">
        <v>614</v>
      </c>
      <c r="AD19" t="s" s="154">
        <v>349</v>
      </c>
      <c r="AE19" t="s" s="154">
        <v>615</v>
      </c>
      <c r="AF19" t="s" s="186">
        <v>616</v>
      </c>
    </row>
    <row r="20" ht="15" customHeight="1">
      <c r="A20" s="198"/>
      <c r="B20" s="157"/>
      <c r="C20" s="157"/>
      <c r="D20" s="157"/>
      <c r="E20" t="s" s="154">
        <v>617</v>
      </c>
      <c r="F20" s="157"/>
      <c r="G20" t="s" s="154">
        <v>618</v>
      </c>
      <c r="H20" t="s" s="154">
        <v>619</v>
      </c>
      <c r="I20" t="s" s="154">
        <v>620</v>
      </c>
      <c r="J20" s="157"/>
      <c r="K20" t="s" s="154">
        <v>621</v>
      </c>
      <c r="L20" t="s" s="154">
        <v>622</v>
      </c>
      <c r="M20" t="s" s="154">
        <v>623</v>
      </c>
      <c r="N20" t="s" s="154">
        <v>624</v>
      </c>
      <c r="O20" t="s" s="154">
        <v>625</v>
      </c>
      <c r="P20" t="s" s="154">
        <v>626</v>
      </c>
      <c r="Q20" t="s" s="154">
        <v>627</v>
      </c>
      <c r="R20" t="s" s="154">
        <v>628</v>
      </c>
      <c r="S20" t="s" s="154">
        <v>629</v>
      </c>
      <c r="T20" t="s" s="154">
        <v>630</v>
      </c>
      <c r="U20" t="s" s="154">
        <v>631</v>
      </c>
      <c r="V20" s="157"/>
      <c r="W20" s="157"/>
      <c r="X20" t="s" s="154">
        <v>632</v>
      </c>
      <c r="Y20" s="157"/>
      <c r="Z20" t="s" s="154">
        <v>633</v>
      </c>
      <c r="AA20" s="157"/>
      <c r="AB20" t="s" s="154">
        <v>634</v>
      </c>
      <c r="AC20" t="s" s="154">
        <v>635</v>
      </c>
      <c r="AD20" t="s" s="154">
        <v>636</v>
      </c>
      <c r="AE20" t="s" s="154">
        <v>637</v>
      </c>
      <c r="AF20" t="s" s="186">
        <v>638</v>
      </c>
    </row>
    <row r="21" ht="15" customHeight="1">
      <c r="A21" s="198"/>
      <c r="B21" s="157"/>
      <c r="C21" s="157"/>
      <c r="D21" s="157"/>
      <c r="E21" t="s" s="154">
        <v>639</v>
      </c>
      <c r="F21" s="157"/>
      <c r="G21" t="s" s="154">
        <v>640</v>
      </c>
      <c r="H21" t="s" s="154">
        <v>641</v>
      </c>
      <c r="I21" t="s" s="154">
        <v>642</v>
      </c>
      <c r="J21" s="157"/>
      <c r="K21" t="s" s="154">
        <v>643</v>
      </c>
      <c r="L21" t="s" s="154">
        <v>644</v>
      </c>
      <c r="M21" t="s" s="154">
        <v>645</v>
      </c>
      <c r="N21" t="s" s="154">
        <v>646</v>
      </c>
      <c r="O21" t="s" s="154">
        <v>647</v>
      </c>
      <c r="P21" t="s" s="154">
        <v>648</v>
      </c>
      <c r="Q21" t="s" s="154">
        <v>649</v>
      </c>
      <c r="R21" t="s" s="154">
        <v>650</v>
      </c>
      <c r="S21" t="s" s="154">
        <v>651</v>
      </c>
      <c r="T21" t="s" s="154">
        <v>652</v>
      </c>
      <c r="U21" t="s" s="154">
        <v>653</v>
      </c>
      <c r="V21" s="157"/>
      <c r="W21" s="157"/>
      <c r="X21" t="s" s="154">
        <v>654</v>
      </c>
      <c r="Y21" s="157"/>
      <c r="Z21" t="s" s="154">
        <v>655</v>
      </c>
      <c r="AA21" s="157"/>
      <c r="AB21" t="s" s="154">
        <v>656</v>
      </c>
      <c r="AC21" t="s" s="154">
        <v>657</v>
      </c>
      <c r="AD21" t="s" s="154">
        <v>658</v>
      </c>
      <c r="AE21" t="s" s="154">
        <v>659</v>
      </c>
      <c r="AF21" t="s" s="186">
        <v>660</v>
      </c>
    </row>
    <row r="22" ht="15" customHeight="1">
      <c r="A22" s="198"/>
      <c r="B22" s="157"/>
      <c r="C22" s="157"/>
      <c r="D22" s="157"/>
      <c r="E22" t="s" s="154">
        <v>661</v>
      </c>
      <c r="F22" s="157"/>
      <c r="G22" t="s" s="154">
        <v>662</v>
      </c>
      <c r="H22" t="s" s="154">
        <v>663</v>
      </c>
      <c r="I22" t="s" s="154">
        <v>664</v>
      </c>
      <c r="J22" s="157"/>
      <c r="K22" t="s" s="154">
        <v>665</v>
      </c>
      <c r="L22" t="s" s="154">
        <v>666</v>
      </c>
      <c r="M22" t="s" s="154">
        <v>330</v>
      </c>
      <c r="N22" t="s" s="154">
        <v>667</v>
      </c>
      <c r="O22" t="s" s="154">
        <v>668</v>
      </c>
      <c r="P22" t="s" s="154">
        <v>669</v>
      </c>
      <c r="Q22" t="s" s="154">
        <v>670</v>
      </c>
      <c r="R22" s="157"/>
      <c r="S22" t="s" s="154">
        <v>671</v>
      </c>
      <c r="T22" t="s" s="154">
        <v>672</v>
      </c>
      <c r="U22" t="s" s="154">
        <v>673</v>
      </c>
      <c r="V22" s="157"/>
      <c r="W22" s="157"/>
      <c r="X22" t="s" s="154">
        <v>674</v>
      </c>
      <c r="Y22" s="157"/>
      <c r="Z22" t="s" s="154">
        <v>675</v>
      </c>
      <c r="AA22" s="157"/>
      <c r="AB22" t="s" s="154">
        <v>676</v>
      </c>
      <c r="AC22" t="s" s="154">
        <v>677</v>
      </c>
      <c r="AD22" t="s" s="154">
        <v>502</v>
      </c>
      <c r="AE22" t="s" s="154">
        <v>678</v>
      </c>
      <c r="AF22" t="s" s="186">
        <v>679</v>
      </c>
    </row>
    <row r="23" ht="15" customHeight="1">
      <c r="A23" s="198"/>
      <c r="B23" s="157"/>
      <c r="C23" s="157"/>
      <c r="D23" s="157"/>
      <c r="E23" t="s" s="154">
        <v>680</v>
      </c>
      <c r="F23" s="157"/>
      <c r="G23" t="s" s="154">
        <v>681</v>
      </c>
      <c r="H23" t="s" s="154">
        <v>682</v>
      </c>
      <c r="I23" t="s" s="154">
        <v>683</v>
      </c>
      <c r="J23" s="157"/>
      <c r="K23" t="s" s="154">
        <v>573</v>
      </c>
      <c r="L23" t="s" s="154">
        <v>684</v>
      </c>
      <c r="M23" t="s" s="154">
        <v>685</v>
      </c>
      <c r="N23" t="s" s="154">
        <v>686</v>
      </c>
      <c r="O23" t="s" s="154">
        <v>687</v>
      </c>
      <c r="P23" t="s" s="154">
        <v>688</v>
      </c>
      <c r="Q23" t="s" s="154">
        <v>689</v>
      </c>
      <c r="R23" s="157"/>
      <c r="S23" t="s" s="154">
        <v>690</v>
      </c>
      <c r="T23" t="s" s="154">
        <v>691</v>
      </c>
      <c r="U23" t="s" s="154">
        <v>692</v>
      </c>
      <c r="V23" s="157"/>
      <c r="W23" s="157"/>
      <c r="X23" t="s" s="154">
        <v>693</v>
      </c>
      <c r="Y23" s="157"/>
      <c r="Z23" t="s" s="154">
        <v>694</v>
      </c>
      <c r="AA23" s="157"/>
      <c r="AB23" t="s" s="154">
        <v>571</v>
      </c>
      <c r="AC23" t="s" s="154">
        <v>695</v>
      </c>
      <c r="AD23" t="s" s="154">
        <v>696</v>
      </c>
      <c r="AE23" t="s" s="154">
        <v>697</v>
      </c>
      <c r="AF23" t="s" s="186">
        <v>698</v>
      </c>
    </row>
    <row r="24" ht="15" customHeight="1">
      <c r="A24" s="198"/>
      <c r="B24" s="157"/>
      <c r="C24" s="157"/>
      <c r="D24" s="157"/>
      <c r="E24" t="s" s="154">
        <v>573</v>
      </c>
      <c r="F24" s="157"/>
      <c r="G24" t="s" s="154">
        <v>699</v>
      </c>
      <c r="H24" t="s" s="154">
        <v>582</v>
      </c>
      <c r="I24" t="s" s="154">
        <v>700</v>
      </c>
      <c r="J24" s="157"/>
      <c r="K24" t="s" s="154">
        <v>701</v>
      </c>
      <c r="L24" t="s" s="154">
        <v>702</v>
      </c>
      <c r="M24" t="s" s="154">
        <v>365</v>
      </c>
      <c r="N24" t="s" s="154">
        <v>703</v>
      </c>
      <c r="O24" t="s" s="154">
        <v>704</v>
      </c>
      <c r="P24" t="s" s="154">
        <v>705</v>
      </c>
      <c r="Q24" t="s" s="154">
        <v>706</v>
      </c>
      <c r="R24" s="157"/>
      <c r="S24" t="s" s="154">
        <v>707</v>
      </c>
      <c r="T24" t="s" s="154">
        <v>708</v>
      </c>
      <c r="U24" t="s" s="154">
        <v>709</v>
      </c>
      <c r="V24" s="157"/>
      <c r="W24" s="157"/>
      <c r="X24" t="s" s="154">
        <v>710</v>
      </c>
      <c r="Y24" s="157"/>
      <c r="Z24" t="s" s="154">
        <v>711</v>
      </c>
      <c r="AA24" s="157"/>
      <c r="AB24" t="s" s="154">
        <v>712</v>
      </c>
      <c r="AC24" t="s" s="154">
        <v>713</v>
      </c>
      <c r="AD24" t="s" s="154">
        <v>714</v>
      </c>
      <c r="AE24" t="s" s="154">
        <v>715</v>
      </c>
      <c r="AF24" t="s" s="186">
        <v>716</v>
      </c>
    </row>
    <row r="25" ht="15" customHeight="1">
      <c r="A25" s="198"/>
      <c r="B25" s="157"/>
      <c r="C25" s="157"/>
      <c r="D25" s="157"/>
      <c r="E25" t="s" s="154">
        <v>717</v>
      </c>
      <c r="F25" s="157"/>
      <c r="G25" t="s" s="154">
        <v>718</v>
      </c>
      <c r="H25" t="s" s="154">
        <v>719</v>
      </c>
      <c r="I25" t="s" s="154">
        <v>720</v>
      </c>
      <c r="J25" s="157"/>
      <c r="K25" t="s" s="154">
        <v>700</v>
      </c>
      <c r="L25" t="s" s="154">
        <v>721</v>
      </c>
      <c r="M25" t="s" s="154">
        <v>722</v>
      </c>
      <c r="N25" t="s" s="154">
        <v>575</v>
      </c>
      <c r="O25" t="s" s="154">
        <v>723</v>
      </c>
      <c r="P25" t="s" s="154">
        <v>724</v>
      </c>
      <c r="Q25" t="s" s="154">
        <v>725</v>
      </c>
      <c r="R25" s="157"/>
      <c r="S25" t="s" s="154">
        <v>726</v>
      </c>
      <c r="T25" t="s" s="154">
        <v>727</v>
      </c>
      <c r="U25" t="s" s="154">
        <v>728</v>
      </c>
      <c r="V25" s="157"/>
      <c r="W25" s="157"/>
      <c r="X25" t="s" s="154">
        <v>729</v>
      </c>
      <c r="Y25" s="157"/>
      <c r="Z25" t="s" s="154">
        <v>730</v>
      </c>
      <c r="AA25" s="157"/>
      <c r="AB25" t="s" s="154">
        <v>731</v>
      </c>
      <c r="AC25" t="s" s="154">
        <v>732</v>
      </c>
      <c r="AD25" t="s" s="154">
        <v>733</v>
      </c>
      <c r="AE25" t="s" s="154">
        <v>734</v>
      </c>
      <c r="AF25" t="s" s="186">
        <v>249</v>
      </c>
    </row>
    <row r="26" ht="15" customHeight="1">
      <c r="A26" s="198"/>
      <c r="B26" s="157"/>
      <c r="C26" s="157"/>
      <c r="D26" s="157"/>
      <c r="E26" t="s" s="154">
        <v>735</v>
      </c>
      <c r="F26" s="157"/>
      <c r="G26" t="s" s="154">
        <v>736</v>
      </c>
      <c r="H26" t="s" s="154">
        <v>441</v>
      </c>
      <c r="I26" t="s" s="154">
        <v>737</v>
      </c>
      <c r="J26" s="157"/>
      <c r="K26" t="s" s="154">
        <v>738</v>
      </c>
      <c r="L26" t="s" s="154">
        <v>739</v>
      </c>
      <c r="M26" t="s" s="154">
        <v>740</v>
      </c>
      <c r="N26" t="s" s="154">
        <v>741</v>
      </c>
      <c r="O26" t="s" s="154">
        <v>742</v>
      </c>
      <c r="P26" t="s" s="154">
        <v>743</v>
      </c>
      <c r="Q26" t="s" s="154">
        <v>744</v>
      </c>
      <c r="R26" s="157"/>
      <c r="S26" t="s" s="154">
        <v>745</v>
      </c>
      <c r="T26" t="s" s="154">
        <v>746</v>
      </c>
      <c r="U26" t="s" s="154">
        <v>747</v>
      </c>
      <c r="V26" s="157"/>
      <c r="W26" s="157"/>
      <c r="X26" t="s" s="154">
        <v>748</v>
      </c>
      <c r="Y26" s="157"/>
      <c r="Z26" t="s" s="154">
        <v>749</v>
      </c>
      <c r="AA26" s="157"/>
      <c r="AB26" t="s" s="154">
        <v>750</v>
      </c>
      <c r="AC26" t="s" s="154">
        <v>751</v>
      </c>
      <c r="AD26" t="s" s="154">
        <v>752</v>
      </c>
      <c r="AE26" t="s" s="154">
        <v>753</v>
      </c>
      <c r="AF26" t="s" s="186">
        <v>754</v>
      </c>
    </row>
    <row r="27" ht="15" customHeight="1">
      <c r="A27" s="198"/>
      <c r="B27" s="157"/>
      <c r="C27" s="157"/>
      <c r="D27" s="157"/>
      <c r="E27" t="s" s="154">
        <v>755</v>
      </c>
      <c r="F27" s="157"/>
      <c r="G27" t="s" s="154">
        <v>756</v>
      </c>
      <c r="H27" t="s" s="154">
        <v>757</v>
      </c>
      <c r="I27" t="s" s="154">
        <v>758</v>
      </c>
      <c r="J27" s="157"/>
      <c r="K27" t="s" s="154">
        <v>759</v>
      </c>
      <c r="L27" t="s" s="154">
        <v>760</v>
      </c>
      <c r="M27" t="s" s="154">
        <v>761</v>
      </c>
      <c r="N27" t="s" s="154">
        <v>762</v>
      </c>
      <c r="O27" t="s" s="154">
        <v>763</v>
      </c>
      <c r="P27" t="s" s="154">
        <v>764</v>
      </c>
      <c r="Q27" t="s" s="154">
        <v>765</v>
      </c>
      <c r="R27" s="157"/>
      <c r="S27" t="s" s="154">
        <v>594</v>
      </c>
      <c r="T27" t="s" s="154">
        <v>766</v>
      </c>
      <c r="U27" t="s" s="154">
        <v>767</v>
      </c>
      <c r="V27" s="157"/>
      <c r="W27" s="157"/>
      <c r="X27" t="s" s="154">
        <v>768</v>
      </c>
      <c r="Y27" s="157"/>
      <c r="Z27" t="s" s="154">
        <v>769</v>
      </c>
      <c r="AA27" s="157"/>
      <c r="AB27" t="s" s="154">
        <v>770</v>
      </c>
      <c r="AC27" t="s" s="154">
        <v>771</v>
      </c>
      <c r="AD27" t="s" s="154">
        <v>772</v>
      </c>
      <c r="AE27" t="s" s="154">
        <v>773</v>
      </c>
      <c r="AF27" t="s" s="186">
        <v>774</v>
      </c>
    </row>
    <row r="28" ht="15" customHeight="1">
      <c r="A28" s="198"/>
      <c r="B28" s="157"/>
      <c r="C28" s="157"/>
      <c r="D28" s="157"/>
      <c r="E28" t="s" s="154">
        <v>775</v>
      </c>
      <c r="F28" s="157"/>
      <c r="G28" t="s" s="154">
        <v>776</v>
      </c>
      <c r="H28" t="s" s="154">
        <v>777</v>
      </c>
      <c r="I28" t="s" s="154">
        <v>778</v>
      </c>
      <c r="J28" s="157"/>
      <c r="K28" t="s" s="154">
        <v>779</v>
      </c>
      <c r="L28" t="s" s="154">
        <v>780</v>
      </c>
      <c r="M28" t="s" s="154">
        <v>781</v>
      </c>
      <c r="N28" t="s" s="154">
        <v>782</v>
      </c>
      <c r="O28" t="s" s="154">
        <v>783</v>
      </c>
      <c r="P28" t="s" s="154">
        <v>784</v>
      </c>
      <c r="Q28" t="s" s="154">
        <v>785</v>
      </c>
      <c r="R28" s="157"/>
      <c r="S28" t="s" s="154">
        <v>786</v>
      </c>
      <c r="T28" t="s" s="154">
        <v>787</v>
      </c>
      <c r="U28" t="s" s="154">
        <v>788</v>
      </c>
      <c r="V28" s="157"/>
      <c r="W28" s="157"/>
      <c r="X28" t="s" s="154">
        <v>789</v>
      </c>
      <c r="Y28" s="157"/>
      <c r="Z28" t="s" s="154">
        <v>790</v>
      </c>
      <c r="AA28" s="157"/>
      <c r="AB28" t="s" s="154">
        <v>791</v>
      </c>
      <c r="AC28" t="s" s="154">
        <v>792</v>
      </c>
      <c r="AD28" t="s" s="154">
        <v>245</v>
      </c>
      <c r="AE28" t="s" s="154">
        <v>793</v>
      </c>
      <c r="AF28" t="s" s="186">
        <v>794</v>
      </c>
    </row>
    <row r="29" ht="15" customHeight="1">
      <c r="A29" s="198"/>
      <c r="B29" s="157"/>
      <c r="C29" s="157"/>
      <c r="D29" s="157"/>
      <c r="E29" t="s" s="154">
        <v>795</v>
      </c>
      <c r="F29" s="157"/>
      <c r="G29" t="s" s="154">
        <v>796</v>
      </c>
      <c r="H29" t="s" s="154">
        <v>594</v>
      </c>
      <c r="I29" t="s" s="154">
        <v>561</v>
      </c>
      <c r="J29" s="157"/>
      <c r="K29" t="s" s="154">
        <v>797</v>
      </c>
      <c r="L29" t="s" s="154">
        <v>798</v>
      </c>
      <c r="M29" t="s" s="154">
        <v>799</v>
      </c>
      <c r="N29" t="s" s="154">
        <v>290</v>
      </c>
      <c r="O29" t="s" s="154">
        <v>800</v>
      </c>
      <c r="P29" t="s" s="154">
        <v>801</v>
      </c>
      <c r="Q29" t="s" s="154">
        <v>802</v>
      </c>
      <c r="R29" s="157"/>
      <c r="S29" t="s" s="154">
        <v>803</v>
      </c>
      <c r="T29" t="s" s="154">
        <v>804</v>
      </c>
      <c r="U29" t="s" s="154">
        <v>805</v>
      </c>
      <c r="V29" s="157"/>
      <c r="W29" s="157"/>
      <c r="X29" t="s" s="154">
        <v>806</v>
      </c>
      <c r="Y29" s="157"/>
      <c r="Z29" t="s" s="154">
        <v>807</v>
      </c>
      <c r="AA29" s="157"/>
      <c r="AB29" t="s" s="154">
        <v>808</v>
      </c>
      <c r="AC29" t="s" s="154">
        <v>809</v>
      </c>
      <c r="AD29" t="s" s="154">
        <v>810</v>
      </c>
      <c r="AE29" t="s" s="154">
        <v>811</v>
      </c>
      <c r="AF29" t="s" s="186">
        <v>812</v>
      </c>
    </row>
    <row r="30" ht="15" customHeight="1">
      <c r="A30" s="198"/>
      <c r="B30" s="157"/>
      <c r="C30" s="157"/>
      <c r="D30" s="157"/>
      <c r="E30" t="s" s="154">
        <v>813</v>
      </c>
      <c r="F30" s="157"/>
      <c r="G30" t="s" s="154">
        <v>814</v>
      </c>
      <c r="H30" t="s" s="154">
        <v>815</v>
      </c>
      <c r="I30" t="s" s="154">
        <v>816</v>
      </c>
      <c r="J30" s="157"/>
      <c r="K30" t="s" s="154">
        <v>817</v>
      </c>
      <c r="L30" t="s" s="154">
        <v>818</v>
      </c>
      <c r="M30" t="s" s="154">
        <v>819</v>
      </c>
      <c r="N30" t="s" s="154">
        <v>820</v>
      </c>
      <c r="O30" t="s" s="154">
        <v>821</v>
      </c>
      <c r="P30" t="s" s="154">
        <v>822</v>
      </c>
      <c r="Q30" t="s" s="154">
        <v>823</v>
      </c>
      <c r="R30" s="157"/>
      <c r="S30" t="s" s="154">
        <v>824</v>
      </c>
      <c r="T30" t="s" s="154">
        <v>825</v>
      </c>
      <c r="U30" t="s" s="154">
        <v>826</v>
      </c>
      <c r="V30" s="157"/>
      <c r="W30" s="157"/>
      <c r="X30" t="s" s="154">
        <v>827</v>
      </c>
      <c r="Y30" s="157"/>
      <c r="Z30" t="s" s="154">
        <v>828</v>
      </c>
      <c r="AA30" s="157"/>
      <c r="AB30" t="s" s="154">
        <v>573</v>
      </c>
      <c r="AC30" t="s" s="154">
        <v>829</v>
      </c>
      <c r="AD30" t="s" s="154">
        <v>830</v>
      </c>
      <c r="AE30" t="s" s="154">
        <v>831</v>
      </c>
      <c r="AF30" t="s" s="186">
        <v>832</v>
      </c>
    </row>
    <row r="31" ht="15" customHeight="1">
      <c r="A31" s="198"/>
      <c r="B31" s="157"/>
      <c r="C31" s="157"/>
      <c r="D31" s="157"/>
      <c r="E31" t="s" s="154">
        <v>833</v>
      </c>
      <c r="F31" s="157"/>
      <c r="G31" t="s" s="154">
        <v>834</v>
      </c>
      <c r="H31" t="s" s="154">
        <v>835</v>
      </c>
      <c r="I31" t="s" s="154">
        <v>836</v>
      </c>
      <c r="J31" s="157"/>
      <c r="K31" t="s" s="154">
        <v>837</v>
      </c>
      <c r="L31" t="s" s="154">
        <v>838</v>
      </c>
      <c r="M31" t="s" s="154">
        <v>839</v>
      </c>
      <c r="N31" t="s" s="154">
        <v>840</v>
      </c>
      <c r="O31" t="s" s="154">
        <v>841</v>
      </c>
      <c r="P31" t="s" s="154">
        <v>842</v>
      </c>
      <c r="Q31" t="s" s="154">
        <v>843</v>
      </c>
      <c r="R31" s="157"/>
      <c r="S31" t="s" s="154">
        <v>844</v>
      </c>
      <c r="T31" t="s" s="154">
        <v>845</v>
      </c>
      <c r="U31" t="s" s="154">
        <v>846</v>
      </c>
      <c r="V31" s="157"/>
      <c r="W31" s="157"/>
      <c r="X31" t="s" s="154">
        <v>847</v>
      </c>
      <c r="Y31" s="157"/>
      <c r="Z31" t="s" s="154">
        <v>848</v>
      </c>
      <c r="AA31" s="157"/>
      <c r="AB31" t="s" s="154">
        <v>849</v>
      </c>
      <c r="AC31" t="s" s="154">
        <v>850</v>
      </c>
      <c r="AD31" t="s" s="154">
        <v>851</v>
      </c>
      <c r="AE31" t="s" s="154">
        <v>852</v>
      </c>
      <c r="AF31" t="s" s="186">
        <v>853</v>
      </c>
    </row>
    <row r="32" ht="15" customHeight="1">
      <c r="A32" s="198"/>
      <c r="B32" s="157"/>
      <c r="C32" s="157"/>
      <c r="D32" s="157"/>
      <c r="E32" t="s" s="154">
        <v>855</v>
      </c>
      <c r="F32" s="157"/>
      <c r="G32" t="s" s="154">
        <v>856</v>
      </c>
      <c r="H32" t="s" s="154">
        <v>447</v>
      </c>
      <c r="I32" t="s" s="154">
        <v>857</v>
      </c>
      <c r="J32" s="157"/>
      <c r="K32" t="s" s="154">
        <v>858</v>
      </c>
      <c r="L32" t="s" s="154">
        <v>859</v>
      </c>
      <c r="M32" t="s" s="154">
        <v>860</v>
      </c>
      <c r="N32" t="s" s="154">
        <v>861</v>
      </c>
      <c r="O32" t="s" s="154">
        <v>862</v>
      </c>
      <c r="P32" t="s" s="154">
        <v>863</v>
      </c>
      <c r="Q32" t="s" s="154">
        <v>864</v>
      </c>
      <c r="R32" s="157"/>
      <c r="S32" t="s" s="154">
        <v>520</v>
      </c>
      <c r="T32" t="s" s="154">
        <v>865</v>
      </c>
      <c r="U32" t="s" s="154">
        <v>866</v>
      </c>
      <c r="V32" s="157"/>
      <c r="W32" s="157"/>
      <c r="X32" t="s" s="154">
        <v>867</v>
      </c>
      <c r="Y32" s="157"/>
      <c r="Z32" t="s" s="154">
        <v>868</v>
      </c>
      <c r="AA32" s="157"/>
      <c r="AB32" t="s" s="154">
        <v>869</v>
      </c>
      <c r="AC32" t="s" s="154">
        <v>870</v>
      </c>
      <c r="AD32" t="s" s="154">
        <v>871</v>
      </c>
      <c r="AE32" t="s" s="154">
        <v>872</v>
      </c>
      <c r="AF32" t="s" s="186">
        <v>873</v>
      </c>
    </row>
    <row r="33" ht="15" customHeight="1">
      <c r="A33" s="198"/>
      <c r="B33" s="157"/>
      <c r="C33" s="157"/>
      <c r="D33" s="157"/>
      <c r="E33" t="s" s="154">
        <v>874</v>
      </c>
      <c r="F33" s="157"/>
      <c r="G33" t="s" s="154">
        <v>875</v>
      </c>
      <c r="H33" t="s" s="154">
        <v>876</v>
      </c>
      <c r="I33" t="s" s="154">
        <v>877</v>
      </c>
      <c r="J33" s="157"/>
      <c r="K33" t="s" s="154">
        <v>878</v>
      </c>
      <c r="L33" t="s" s="154">
        <v>879</v>
      </c>
      <c r="M33" t="s" s="154">
        <v>880</v>
      </c>
      <c r="N33" t="s" s="154">
        <v>881</v>
      </c>
      <c r="O33" t="s" s="154">
        <v>882</v>
      </c>
      <c r="P33" t="s" s="154">
        <v>883</v>
      </c>
      <c r="Q33" t="s" s="154">
        <v>884</v>
      </c>
      <c r="R33" s="157"/>
      <c r="S33" t="s" s="154">
        <v>885</v>
      </c>
      <c r="T33" t="s" s="154">
        <v>886</v>
      </c>
      <c r="U33" t="s" s="154">
        <v>887</v>
      </c>
      <c r="V33" s="157"/>
      <c r="W33" s="157"/>
      <c r="X33" t="s" s="154">
        <v>888</v>
      </c>
      <c r="Y33" s="157"/>
      <c r="Z33" t="s" s="154">
        <v>889</v>
      </c>
      <c r="AA33" s="157"/>
      <c r="AB33" t="s" s="154">
        <v>890</v>
      </c>
      <c r="AC33" t="s" s="154">
        <v>891</v>
      </c>
      <c r="AD33" t="s" s="154">
        <v>892</v>
      </c>
      <c r="AE33" t="s" s="154">
        <v>893</v>
      </c>
      <c r="AF33" t="s" s="186">
        <v>617</v>
      </c>
    </row>
    <row r="34" ht="15" customHeight="1">
      <c r="A34" s="198"/>
      <c r="B34" s="157"/>
      <c r="C34" s="157"/>
      <c r="D34" s="157"/>
      <c r="E34" t="s" s="154">
        <v>894</v>
      </c>
      <c r="F34" s="157"/>
      <c r="G34" t="s" s="154">
        <v>895</v>
      </c>
      <c r="H34" t="s" s="154">
        <v>896</v>
      </c>
      <c r="I34" t="s" s="154">
        <v>897</v>
      </c>
      <c r="J34" s="157"/>
      <c r="K34" t="s" s="154">
        <v>898</v>
      </c>
      <c r="L34" t="s" s="154">
        <v>899</v>
      </c>
      <c r="M34" t="s" s="154">
        <v>900</v>
      </c>
      <c r="N34" t="s" s="154">
        <v>901</v>
      </c>
      <c r="O34" t="s" s="154">
        <v>902</v>
      </c>
      <c r="P34" t="s" s="154">
        <v>903</v>
      </c>
      <c r="Q34" t="s" s="154">
        <v>904</v>
      </c>
      <c r="R34" s="157"/>
      <c r="S34" t="s" s="154">
        <v>905</v>
      </c>
      <c r="T34" t="s" s="154">
        <v>906</v>
      </c>
      <c r="U34" t="s" s="154">
        <v>907</v>
      </c>
      <c r="V34" s="157"/>
      <c r="W34" s="157"/>
      <c r="X34" t="s" s="154">
        <v>908</v>
      </c>
      <c r="Y34" s="157"/>
      <c r="Z34" t="s" s="154">
        <v>909</v>
      </c>
      <c r="AA34" s="157"/>
      <c r="AB34" t="s" s="154">
        <v>910</v>
      </c>
      <c r="AC34" t="s" s="154">
        <v>911</v>
      </c>
      <c r="AD34" t="s" s="154">
        <v>912</v>
      </c>
      <c r="AE34" t="s" s="154">
        <v>913</v>
      </c>
      <c r="AF34" t="s" s="186">
        <v>914</v>
      </c>
    </row>
    <row r="35" ht="15" customHeight="1">
      <c r="A35" s="198"/>
      <c r="B35" s="157"/>
      <c r="C35" s="157"/>
      <c r="D35" s="157"/>
      <c r="E35" t="s" s="154">
        <v>915</v>
      </c>
      <c r="F35" s="157"/>
      <c r="G35" t="s" s="154">
        <v>916</v>
      </c>
      <c r="H35" t="s" s="154">
        <v>917</v>
      </c>
      <c r="I35" t="s" s="154">
        <v>918</v>
      </c>
      <c r="J35" s="157"/>
      <c r="K35" t="s" s="154">
        <v>867</v>
      </c>
      <c r="L35" t="s" s="154">
        <v>919</v>
      </c>
      <c r="M35" t="s" s="154">
        <v>920</v>
      </c>
      <c r="N35" t="s" s="154">
        <v>921</v>
      </c>
      <c r="O35" t="s" s="154">
        <v>922</v>
      </c>
      <c r="P35" t="s" s="154">
        <v>398</v>
      </c>
      <c r="Q35" s="157"/>
      <c r="R35" s="157"/>
      <c r="S35" t="s" s="154">
        <v>923</v>
      </c>
      <c r="T35" t="s" s="154">
        <v>924</v>
      </c>
      <c r="U35" t="s" s="154">
        <v>925</v>
      </c>
      <c r="V35" s="157"/>
      <c r="W35" s="157"/>
      <c r="X35" t="s" s="154">
        <v>926</v>
      </c>
      <c r="Y35" s="157"/>
      <c r="Z35" t="s" s="154">
        <v>927</v>
      </c>
      <c r="AA35" s="157"/>
      <c r="AB35" t="s" s="154">
        <v>928</v>
      </c>
      <c r="AC35" t="s" s="154">
        <v>929</v>
      </c>
      <c r="AD35" t="s" s="154">
        <v>930</v>
      </c>
      <c r="AE35" t="s" s="154">
        <v>931</v>
      </c>
      <c r="AF35" t="s" s="186">
        <v>932</v>
      </c>
    </row>
    <row r="36" ht="15" customHeight="1">
      <c r="A36" s="198"/>
      <c r="B36" s="157"/>
      <c r="C36" s="157"/>
      <c r="D36" s="157"/>
      <c r="E36" t="s" s="154">
        <v>933</v>
      </c>
      <c r="F36" s="157"/>
      <c r="G36" t="s" s="154">
        <v>934</v>
      </c>
      <c r="H36" t="s" s="154">
        <v>935</v>
      </c>
      <c r="I36" t="s" s="154">
        <v>936</v>
      </c>
      <c r="J36" s="157"/>
      <c r="K36" t="s" s="154">
        <v>937</v>
      </c>
      <c r="L36" t="s" s="154">
        <v>938</v>
      </c>
      <c r="M36" t="s" s="154">
        <v>939</v>
      </c>
      <c r="N36" t="s" s="154">
        <v>940</v>
      </c>
      <c r="O36" t="s" s="154">
        <v>941</v>
      </c>
      <c r="P36" t="s" s="154">
        <v>942</v>
      </c>
      <c r="Q36" s="157"/>
      <c r="R36" s="157"/>
      <c r="S36" t="s" s="154">
        <v>794</v>
      </c>
      <c r="T36" t="s" s="154">
        <v>943</v>
      </c>
      <c r="U36" t="s" s="154">
        <v>511</v>
      </c>
      <c r="V36" s="157"/>
      <c r="W36" s="157"/>
      <c r="X36" t="s" s="154">
        <v>944</v>
      </c>
      <c r="Y36" s="157"/>
      <c r="Z36" t="s" s="154">
        <v>945</v>
      </c>
      <c r="AA36" s="157"/>
      <c r="AB36" t="s" s="154">
        <v>946</v>
      </c>
      <c r="AC36" t="s" s="154">
        <v>947</v>
      </c>
      <c r="AD36" t="s" s="154">
        <v>948</v>
      </c>
      <c r="AE36" t="s" s="154">
        <v>949</v>
      </c>
      <c r="AF36" t="s" s="186">
        <v>950</v>
      </c>
    </row>
    <row r="37" ht="15" customHeight="1">
      <c r="A37" s="198"/>
      <c r="B37" s="157"/>
      <c r="C37" s="157"/>
      <c r="D37" s="157"/>
      <c r="E37" t="s" s="154">
        <v>953</v>
      </c>
      <c r="F37" s="157"/>
      <c r="G37" t="s" s="154">
        <v>954</v>
      </c>
      <c r="H37" t="s" s="154">
        <v>496</v>
      </c>
      <c r="I37" t="s" s="154">
        <v>955</v>
      </c>
      <c r="J37" s="157"/>
      <c r="K37" t="s" s="154">
        <v>956</v>
      </c>
      <c r="L37" t="s" s="154">
        <v>957</v>
      </c>
      <c r="M37" t="s" s="154">
        <v>958</v>
      </c>
      <c r="N37" t="s" s="154">
        <v>959</v>
      </c>
      <c r="O37" t="s" s="154">
        <v>960</v>
      </c>
      <c r="P37" t="s" s="154">
        <v>961</v>
      </c>
      <c r="Q37" s="157"/>
      <c r="R37" s="157"/>
      <c r="S37" t="s" s="154">
        <v>962</v>
      </c>
      <c r="T37" t="s" s="154">
        <v>963</v>
      </c>
      <c r="U37" t="s" s="154">
        <v>964</v>
      </c>
      <c r="V37" s="157"/>
      <c r="W37" s="157"/>
      <c r="X37" t="s" s="154">
        <v>965</v>
      </c>
      <c r="Y37" s="157"/>
      <c r="Z37" t="s" s="154">
        <v>966</v>
      </c>
      <c r="AA37" s="157"/>
      <c r="AB37" t="s" s="154">
        <v>967</v>
      </c>
      <c r="AC37" t="s" s="154">
        <v>968</v>
      </c>
      <c r="AD37" t="s" s="154">
        <v>969</v>
      </c>
      <c r="AE37" t="s" s="154">
        <v>970</v>
      </c>
      <c r="AF37" t="s" s="186">
        <v>971</v>
      </c>
    </row>
    <row r="38" ht="15" customHeight="1">
      <c r="A38" s="198"/>
      <c r="B38" s="157"/>
      <c r="C38" s="157"/>
      <c r="D38" s="157"/>
      <c r="E38" t="s" s="154">
        <v>972</v>
      </c>
      <c r="F38" s="157"/>
      <c r="G38" t="s" s="154">
        <v>973</v>
      </c>
      <c r="H38" t="s" s="154">
        <v>520</v>
      </c>
      <c r="I38" t="s" s="154">
        <v>974</v>
      </c>
      <c r="J38" s="157"/>
      <c r="K38" t="s" s="154">
        <v>975</v>
      </c>
      <c r="L38" t="s" s="154">
        <v>976</v>
      </c>
      <c r="M38" t="s" s="154">
        <v>977</v>
      </c>
      <c r="N38" t="s" s="154">
        <v>978</v>
      </c>
      <c r="O38" t="s" s="154">
        <v>979</v>
      </c>
      <c r="P38" t="s" s="154">
        <v>980</v>
      </c>
      <c r="Q38" s="157"/>
      <c r="R38" s="157"/>
      <c r="S38" t="s" s="154">
        <v>981</v>
      </c>
      <c r="T38" t="s" s="154">
        <v>982</v>
      </c>
      <c r="U38" t="s" s="154">
        <v>704</v>
      </c>
      <c r="V38" s="157"/>
      <c r="W38" s="157"/>
      <c r="X38" t="s" s="154">
        <v>983</v>
      </c>
      <c r="Y38" s="157"/>
      <c r="Z38" t="s" s="154">
        <v>984</v>
      </c>
      <c r="AA38" s="157"/>
      <c r="AB38" t="s" s="154">
        <v>985</v>
      </c>
      <c r="AC38" t="s" s="154">
        <v>986</v>
      </c>
      <c r="AD38" t="s" s="154">
        <v>987</v>
      </c>
      <c r="AE38" t="s" s="154">
        <v>988</v>
      </c>
      <c r="AF38" t="s" s="186">
        <v>989</v>
      </c>
    </row>
    <row r="39" ht="15" customHeight="1">
      <c r="A39" s="198"/>
      <c r="B39" s="157"/>
      <c r="C39" s="157"/>
      <c r="D39" s="157"/>
      <c r="E39" t="s" s="154">
        <v>990</v>
      </c>
      <c r="F39" s="157"/>
      <c r="G39" t="s" s="154">
        <v>991</v>
      </c>
      <c r="H39" t="s" s="154">
        <v>992</v>
      </c>
      <c r="I39" t="s" s="154">
        <v>993</v>
      </c>
      <c r="J39" s="157"/>
      <c r="K39" t="s" s="154">
        <v>994</v>
      </c>
      <c r="L39" t="s" s="154">
        <v>995</v>
      </c>
      <c r="M39" t="s" s="154">
        <v>996</v>
      </c>
      <c r="N39" t="s" s="154">
        <v>997</v>
      </c>
      <c r="O39" t="s" s="154">
        <v>998</v>
      </c>
      <c r="P39" t="s" s="154">
        <v>999</v>
      </c>
      <c r="Q39" s="157"/>
      <c r="R39" s="157"/>
      <c r="S39" t="s" s="154">
        <v>1000</v>
      </c>
      <c r="T39" t="s" s="154">
        <v>1001</v>
      </c>
      <c r="U39" t="s" s="154">
        <v>1002</v>
      </c>
      <c r="V39" s="157"/>
      <c r="W39" s="157"/>
      <c r="X39" t="s" s="154">
        <v>1003</v>
      </c>
      <c r="Y39" s="157"/>
      <c r="Z39" t="s" s="154">
        <v>693</v>
      </c>
      <c r="AA39" s="157"/>
      <c r="AB39" t="s" s="154">
        <v>1004</v>
      </c>
      <c r="AC39" t="s" s="154">
        <v>1005</v>
      </c>
      <c r="AD39" t="s" s="154">
        <v>846</v>
      </c>
      <c r="AE39" t="s" s="154">
        <v>1006</v>
      </c>
      <c r="AF39" t="s" s="186">
        <v>1007</v>
      </c>
    </row>
    <row r="40" ht="15" customHeight="1">
      <c r="A40" s="198"/>
      <c r="B40" s="157"/>
      <c r="C40" s="157"/>
      <c r="D40" s="157"/>
      <c r="E40" s="157"/>
      <c r="F40" s="157"/>
      <c r="G40" t="s" s="154">
        <v>1010</v>
      </c>
      <c r="H40" t="s" s="154">
        <v>1011</v>
      </c>
      <c r="I40" t="s" s="154">
        <v>1012</v>
      </c>
      <c r="J40" s="157"/>
      <c r="K40" t="s" s="154">
        <v>1013</v>
      </c>
      <c r="L40" t="s" s="154">
        <v>1014</v>
      </c>
      <c r="M40" t="s" s="154">
        <v>1015</v>
      </c>
      <c r="N40" t="s" s="154">
        <v>1016</v>
      </c>
      <c r="O40" t="s" s="154">
        <v>1017</v>
      </c>
      <c r="P40" t="s" s="154">
        <v>1018</v>
      </c>
      <c r="Q40" s="157"/>
      <c r="R40" s="157"/>
      <c r="S40" t="s" s="154">
        <v>1019</v>
      </c>
      <c r="T40" t="s" s="154">
        <v>1020</v>
      </c>
      <c r="U40" t="s" s="154">
        <v>1021</v>
      </c>
      <c r="V40" s="157"/>
      <c r="W40" s="157"/>
      <c r="X40" t="s" s="154">
        <v>1022</v>
      </c>
      <c r="Y40" s="157"/>
      <c r="Z40" t="s" s="154">
        <v>1023</v>
      </c>
      <c r="AA40" s="157"/>
      <c r="AB40" t="s" s="154">
        <v>1024</v>
      </c>
      <c r="AC40" t="s" s="154">
        <v>1025</v>
      </c>
      <c r="AD40" t="s" s="154">
        <v>1026</v>
      </c>
      <c r="AE40" t="s" s="154">
        <v>1027</v>
      </c>
      <c r="AF40" t="s" s="186">
        <v>1028</v>
      </c>
    </row>
    <row r="41" ht="15" customHeight="1">
      <c r="A41" s="198"/>
      <c r="B41" s="157"/>
      <c r="C41" s="157"/>
      <c r="D41" s="157"/>
      <c r="E41" s="157"/>
      <c r="F41" s="157"/>
      <c r="G41" t="s" s="154">
        <v>1031</v>
      </c>
      <c r="H41" t="s" s="154">
        <v>1032</v>
      </c>
      <c r="I41" s="157"/>
      <c r="J41" s="157"/>
      <c r="K41" t="s" s="154">
        <v>1033</v>
      </c>
      <c r="L41" t="s" s="154">
        <v>1034</v>
      </c>
      <c r="M41" t="s" s="154">
        <v>1035</v>
      </c>
      <c r="N41" t="s" s="154">
        <v>1036</v>
      </c>
      <c r="O41" t="s" s="154">
        <v>1037</v>
      </c>
      <c r="P41" t="s" s="154">
        <v>1038</v>
      </c>
      <c r="Q41" s="157"/>
      <c r="R41" s="157"/>
      <c r="S41" t="s" s="154">
        <v>1039</v>
      </c>
      <c r="T41" t="s" s="154">
        <v>1040</v>
      </c>
      <c r="U41" t="s" s="154">
        <v>1041</v>
      </c>
      <c r="V41" s="157"/>
      <c r="W41" s="157"/>
      <c r="X41" t="s" s="154">
        <v>1042</v>
      </c>
      <c r="Y41" s="157"/>
      <c r="Z41" t="s" s="154">
        <v>1043</v>
      </c>
      <c r="AA41" s="157"/>
      <c r="AB41" t="s" s="154">
        <v>1044</v>
      </c>
      <c r="AC41" t="s" s="154">
        <v>1045</v>
      </c>
      <c r="AD41" t="s" s="154">
        <v>1046</v>
      </c>
      <c r="AE41" t="s" s="154">
        <v>1047</v>
      </c>
      <c r="AF41" t="s" s="186">
        <v>1048</v>
      </c>
    </row>
    <row r="42" ht="15" customHeight="1">
      <c r="A42" s="198"/>
      <c r="B42" s="157"/>
      <c r="C42" s="157"/>
      <c r="D42" s="157"/>
      <c r="E42" s="157"/>
      <c r="F42" s="157"/>
      <c r="G42" t="s" s="154">
        <v>1051</v>
      </c>
      <c r="H42" t="s" s="154">
        <v>1052</v>
      </c>
      <c r="I42" s="157"/>
      <c r="J42" s="157"/>
      <c r="K42" t="s" s="154">
        <v>1053</v>
      </c>
      <c r="L42" t="s" s="154">
        <v>1054</v>
      </c>
      <c r="M42" t="s" s="154">
        <v>1055</v>
      </c>
      <c r="N42" t="s" s="154">
        <v>1056</v>
      </c>
      <c r="O42" t="s" s="154">
        <v>1057</v>
      </c>
      <c r="P42" t="s" s="154">
        <v>1058</v>
      </c>
      <c r="Q42" s="157"/>
      <c r="R42" s="157"/>
      <c r="S42" t="s" s="154">
        <v>1059</v>
      </c>
      <c r="T42" t="s" s="154">
        <v>1060</v>
      </c>
      <c r="U42" t="s" s="154">
        <v>1061</v>
      </c>
      <c r="V42" s="157"/>
      <c r="W42" s="157"/>
      <c r="X42" t="s" s="154">
        <v>1062</v>
      </c>
      <c r="Y42" s="157"/>
      <c r="Z42" t="s" s="154">
        <v>1063</v>
      </c>
      <c r="AA42" s="157"/>
      <c r="AB42" t="s" s="154">
        <v>1064</v>
      </c>
      <c r="AC42" t="s" s="154">
        <v>1065</v>
      </c>
      <c r="AD42" t="s" s="154">
        <v>1066</v>
      </c>
      <c r="AE42" t="s" s="154">
        <v>1067</v>
      </c>
      <c r="AF42" t="s" s="186">
        <v>1068</v>
      </c>
    </row>
    <row r="43" ht="15" customHeight="1">
      <c r="A43" s="198"/>
      <c r="B43" s="157"/>
      <c r="C43" s="157"/>
      <c r="D43" s="157"/>
      <c r="E43" s="157"/>
      <c r="F43" s="157"/>
      <c r="G43" t="s" s="154">
        <v>1071</v>
      </c>
      <c r="H43" t="s" s="154">
        <v>1072</v>
      </c>
      <c r="I43" s="157"/>
      <c r="J43" s="157"/>
      <c r="K43" t="s" s="154">
        <v>1073</v>
      </c>
      <c r="L43" t="s" s="154">
        <v>1074</v>
      </c>
      <c r="M43" t="s" s="154">
        <v>1075</v>
      </c>
      <c r="N43" t="s" s="154">
        <v>1076</v>
      </c>
      <c r="O43" t="s" s="154">
        <v>1077</v>
      </c>
      <c r="P43" t="s" s="154">
        <v>1078</v>
      </c>
      <c r="Q43" s="157"/>
      <c r="R43" s="157"/>
      <c r="S43" t="s" s="154">
        <v>1079</v>
      </c>
      <c r="T43" t="s" s="154">
        <v>1080</v>
      </c>
      <c r="U43" t="s" s="154">
        <v>1081</v>
      </c>
      <c r="V43" s="157"/>
      <c r="W43" s="157"/>
      <c r="X43" t="s" s="154">
        <v>1082</v>
      </c>
      <c r="Y43" s="157"/>
      <c r="Z43" t="s" s="154">
        <v>1083</v>
      </c>
      <c r="AA43" s="157"/>
      <c r="AB43" t="s" s="154">
        <v>1084</v>
      </c>
      <c r="AC43" t="s" s="154">
        <v>1085</v>
      </c>
      <c r="AD43" t="s" s="154">
        <v>1086</v>
      </c>
      <c r="AE43" t="s" s="154">
        <v>1087</v>
      </c>
      <c r="AF43" t="s" s="186">
        <v>1088</v>
      </c>
    </row>
    <row r="44" ht="15" customHeight="1">
      <c r="A44" s="198"/>
      <c r="B44" s="157"/>
      <c r="C44" s="157"/>
      <c r="D44" s="157"/>
      <c r="E44" s="157"/>
      <c r="F44" s="157"/>
      <c r="G44" t="s" s="154">
        <v>1092</v>
      </c>
      <c r="H44" t="s" s="154">
        <v>1093</v>
      </c>
      <c r="I44" s="157"/>
      <c r="J44" s="157"/>
      <c r="K44" t="s" s="154">
        <v>1064</v>
      </c>
      <c r="L44" t="s" s="154">
        <v>1094</v>
      </c>
      <c r="M44" t="s" s="154">
        <v>1095</v>
      </c>
      <c r="N44" t="s" s="154">
        <v>1096</v>
      </c>
      <c r="O44" t="s" s="154">
        <v>1097</v>
      </c>
      <c r="P44" t="s" s="154">
        <v>1098</v>
      </c>
      <c r="Q44" s="157"/>
      <c r="R44" s="157"/>
      <c r="S44" t="s" s="154">
        <v>1099</v>
      </c>
      <c r="T44" t="s" s="154">
        <v>1100</v>
      </c>
      <c r="U44" t="s" s="154">
        <v>1101</v>
      </c>
      <c r="V44" s="157"/>
      <c r="W44" s="157"/>
      <c r="X44" t="s" s="154">
        <v>1102</v>
      </c>
      <c r="Y44" s="157"/>
      <c r="Z44" t="s" s="154">
        <v>1103</v>
      </c>
      <c r="AA44" s="157"/>
      <c r="AB44" t="s" s="154">
        <v>1104</v>
      </c>
      <c r="AC44" t="s" s="154">
        <v>1105</v>
      </c>
      <c r="AD44" t="s" s="154">
        <v>1106</v>
      </c>
      <c r="AE44" t="s" s="154">
        <v>1107</v>
      </c>
      <c r="AF44" t="s" s="186">
        <v>1108</v>
      </c>
    </row>
    <row r="45" ht="15" customHeight="1">
      <c r="A45" s="198"/>
      <c r="B45" s="157"/>
      <c r="C45" s="157"/>
      <c r="D45" s="157"/>
      <c r="E45" s="157"/>
      <c r="F45" s="157"/>
      <c r="G45" t="s" s="154">
        <v>1110</v>
      </c>
      <c r="H45" t="s" s="154">
        <v>571</v>
      </c>
      <c r="I45" s="157"/>
      <c r="J45" s="157"/>
      <c r="K45" t="s" s="154">
        <v>1084</v>
      </c>
      <c r="L45" t="s" s="154">
        <v>1111</v>
      </c>
      <c r="M45" t="s" s="154">
        <v>1112</v>
      </c>
      <c r="N45" t="s" s="154">
        <v>1113</v>
      </c>
      <c r="O45" t="s" s="154">
        <v>1114</v>
      </c>
      <c r="P45" t="s" s="154">
        <v>496</v>
      </c>
      <c r="Q45" s="157"/>
      <c r="R45" s="157"/>
      <c r="S45" t="s" s="154">
        <v>1115</v>
      </c>
      <c r="T45" t="s" s="154">
        <v>1116</v>
      </c>
      <c r="U45" t="s" s="154">
        <v>1117</v>
      </c>
      <c r="V45" s="157"/>
      <c r="W45" s="157"/>
      <c r="X45" t="s" s="154">
        <v>1118</v>
      </c>
      <c r="Y45" s="157"/>
      <c r="Z45" t="s" s="154">
        <v>1119</v>
      </c>
      <c r="AA45" s="157"/>
      <c r="AB45" s="157"/>
      <c r="AC45" t="s" s="154">
        <v>1120</v>
      </c>
      <c r="AD45" t="s" s="154">
        <v>1121</v>
      </c>
      <c r="AE45" t="s" s="154">
        <v>1122</v>
      </c>
      <c r="AF45" t="s" s="186">
        <v>1123</v>
      </c>
    </row>
    <row r="46" ht="15" customHeight="1">
      <c r="A46" s="198"/>
      <c r="B46" s="157"/>
      <c r="C46" s="157"/>
      <c r="D46" s="157"/>
      <c r="E46" s="157"/>
      <c r="F46" s="157"/>
      <c r="G46" t="s" s="154">
        <v>1125</v>
      </c>
      <c r="H46" t="s" s="154">
        <v>1126</v>
      </c>
      <c r="I46" s="157"/>
      <c r="J46" s="157"/>
      <c r="K46" t="s" s="154">
        <v>1127</v>
      </c>
      <c r="L46" t="s" s="154">
        <v>1128</v>
      </c>
      <c r="M46" t="s" s="154">
        <v>1129</v>
      </c>
      <c r="N46" t="s" s="154">
        <v>1130</v>
      </c>
      <c r="O46" t="s" s="154">
        <v>1131</v>
      </c>
      <c r="P46" t="s" s="154">
        <v>1132</v>
      </c>
      <c r="Q46" s="157"/>
      <c r="R46" s="157"/>
      <c r="S46" t="s" s="154">
        <v>1133</v>
      </c>
      <c r="T46" t="s" s="154">
        <v>1134</v>
      </c>
      <c r="U46" t="s" s="154">
        <v>1135</v>
      </c>
      <c r="V46" s="157"/>
      <c r="W46" s="157"/>
      <c r="X46" t="s" s="154">
        <v>1136</v>
      </c>
      <c r="Y46" s="157"/>
      <c r="Z46" t="s" s="154">
        <v>1137</v>
      </c>
      <c r="AA46" s="157"/>
      <c r="AB46" s="157"/>
      <c r="AC46" t="s" s="154">
        <v>245</v>
      </c>
      <c r="AD46" t="s" s="154">
        <v>1138</v>
      </c>
      <c r="AE46" t="s" s="154">
        <v>1139</v>
      </c>
      <c r="AF46" t="s" s="186">
        <v>1140</v>
      </c>
    </row>
    <row r="47" ht="15" customHeight="1">
      <c r="A47" s="198"/>
      <c r="B47" s="157"/>
      <c r="C47" s="157"/>
      <c r="D47" s="157"/>
      <c r="E47" s="157"/>
      <c r="F47" s="157"/>
      <c r="G47" t="s" s="154">
        <v>1142</v>
      </c>
      <c r="H47" t="s" s="154">
        <v>617</v>
      </c>
      <c r="I47" s="157"/>
      <c r="J47" s="157"/>
      <c r="K47" t="s" s="154">
        <v>1143</v>
      </c>
      <c r="L47" t="s" s="154">
        <v>1144</v>
      </c>
      <c r="M47" t="s" s="154">
        <v>1145</v>
      </c>
      <c r="N47" t="s" s="154">
        <v>1146</v>
      </c>
      <c r="O47" t="s" s="154">
        <v>1147</v>
      </c>
      <c r="P47" t="s" s="154">
        <v>520</v>
      </c>
      <c r="Q47" s="157"/>
      <c r="R47" s="157"/>
      <c r="S47" t="s" s="154">
        <v>1148</v>
      </c>
      <c r="T47" t="s" s="154">
        <v>1149</v>
      </c>
      <c r="U47" t="s" s="154">
        <v>1150</v>
      </c>
      <c r="V47" s="157"/>
      <c r="W47" s="157"/>
      <c r="X47" t="s" s="154">
        <v>1151</v>
      </c>
      <c r="Y47" s="157"/>
      <c r="Z47" t="s" s="154">
        <v>1152</v>
      </c>
      <c r="AA47" s="157"/>
      <c r="AB47" s="157"/>
      <c r="AC47" t="s" s="154">
        <v>330</v>
      </c>
      <c r="AD47" t="s" s="154">
        <v>1153</v>
      </c>
      <c r="AE47" t="s" s="154">
        <v>1154</v>
      </c>
      <c r="AF47" t="s" s="186">
        <v>1155</v>
      </c>
    </row>
    <row r="48" ht="15" customHeight="1">
      <c r="A48" s="198"/>
      <c r="B48" s="157"/>
      <c r="C48" s="157"/>
      <c r="D48" s="157"/>
      <c r="E48" s="157"/>
      <c r="F48" s="157"/>
      <c r="G48" t="s" s="154">
        <v>1157</v>
      </c>
      <c r="H48" t="s" s="154">
        <v>1158</v>
      </c>
      <c r="I48" s="157"/>
      <c r="J48" s="157"/>
      <c r="K48" s="157"/>
      <c r="L48" t="s" s="154">
        <v>1159</v>
      </c>
      <c r="M48" t="s" s="154">
        <v>1160</v>
      </c>
      <c r="N48" t="s" s="154">
        <v>1161</v>
      </c>
      <c r="O48" t="s" s="154">
        <v>1162</v>
      </c>
      <c r="P48" t="s" s="154">
        <v>1163</v>
      </c>
      <c r="Q48" s="157"/>
      <c r="R48" s="157"/>
      <c r="S48" t="s" s="154">
        <v>398</v>
      </c>
      <c r="T48" t="s" s="154">
        <v>1164</v>
      </c>
      <c r="U48" t="s" s="154">
        <v>800</v>
      </c>
      <c r="V48" s="157"/>
      <c r="W48" s="157"/>
      <c r="X48" t="s" s="154">
        <v>1165</v>
      </c>
      <c r="Y48" s="157"/>
      <c r="Z48" t="s" s="154">
        <v>1166</v>
      </c>
      <c r="AA48" s="157"/>
      <c r="AB48" s="157"/>
      <c r="AC48" t="s" s="154">
        <v>326</v>
      </c>
      <c r="AD48" t="s" s="154">
        <v>1167</v>
      </c>
      <c r="AE48" t="s" s="154">
        <v>1168</v>
      </c>
      <c r="AF48" t="s" s="186">
        <v>1169</v>
      </c>
    </row>
    <row r="49" ht="15" customHeight="1">
      <c r="A49" s="198"/>
      <c r="B49" s="157"/>
      <c r="C49" s="157"/>
      <c r="D49" s="157"/>
      <c r="E49" s="157"/>
      <c r="F49" s="157"/>
      <c r="G49" t="s" s="154">
        <v>520</v>
      </c>
      <c r="H49" t="s" s="154">
        <v>1171</v>
      </c>
      <c r="I49" s="157"/>
      <c r="J49" s="157"/>
      <c r="K49" s="157"/>
      <c r="L49" t="s" s="154">
        <v>1172</v>
      </c>
      <c r="M49" t="s" s="154">
        <v>1173</v>
      </c>
      <c r="N49" t="s" s="154">
        <v>247</v>
      </c>
      <c r="O49" t="s" s="154">
        <v>1174</v>
      </c>
      <c r="P49" t="s" s="154">
        <v>632</v>
      </c>
      <c r="Q49" s="157"/>
      <c r="R49" s="157"/>
      <c r="S49" t="s" s="154">
        <v>867</v>
      </c>
      <c r="T49" t="s" s="154">
        <v>1175</v>
      </c>
      <c r="U49" t="s" s="154">
        <v>1176</v>
      </c>
      <c r="V49" s="157"/>
      <c r="W49" s="157"/>
      <c r="X49" t="s" s="154">
        <v>1177</v>
      </c>
      <c r="Y49" s="157"/>
      <c r="Z49" t="s" s="154">
        <v>1178</v>
      </c>
      <c r="AA49" s="157"/>
      <c r="AB49" s="157"/>
      <c r="AC49" t="s" s="154">
        <v>1179</v>
      </c>
      <c r="AD49" t="s" s="154">
        <v>1180</v>
      </c>
      <c r="AE49" t="s" s="154">
        <v>1181</v>
      </c>
      <c r="AF49" t="s" s="186">
        <v>1182</v>
      </c>
    </row>
    <row r="50" ht="15" customHeight="1">
      <c r="A50" s="198"/>
      <c r="B50" s="157"/>
      <c r="C50" s="157"/>
      <c r="D50" s="157"/>
      <c r="E50" s="157"/>
      <c r="F50" s="157"/>
      <c r="G50" t="s" s="154">
        <v>1184</v>
      </c>
      <c r="H50" t="s" s="154">
        <v>1185</v>
      </c>
      <c r="I50" s="157"/>
      <c r="J50" s="157"/>
      <c r="K50" s="157"/>
      <c r="L50" t="s" s="154">
        <v>1186</v>
      </c>
      <c r="M50" t="s" s="154">
        <v>1187</v>
      </c>
      <c r="N50" t="s" s="154">
        <v>1188</v>
      </c>
      <c r="O50" t="s" s="154">
        <v>1189</v>
      </c>
      <c r="P50" t="s" s="154">
        <v>1190</v>
      </c>
      <c r="Q50" s="157"/>
      <c r="R50" s="157"/>
      <c r="S50" t="s" s="154">
        <v>1191</v>
      </c>
      <c r="T50" t="s" s="154">
        <v>1192</v>
      </c>
      <c r="U50" t="s" s="154">
        <v>1193</v>
      </c>
      <c r="V50" s="157"/>
      <c r="W50" s="157"/>
      <c r="X50" t="s" s="154">
        <v>1194</v>
      </c>
      <c r="Y50" s="157"/>
      <c r="Z50" t="s" s="154">
        <v>1195</v>
      </c>
      <c r="AA50" s="157"/>
      <c r="AB50" s="157"/>
      <c r="AC50" t="s" s="154">
        <v>1196</v>
      </c>
      <c r="AD50" t="s" s="154">
        <v>1197</v>
      </c>
      <c r="AE50" t="s" s="154">
        <v>1198</v>
      </c>
      <c r="AF50" t="s" s="186">
        <v>1199</v>
      </c>
    </row>
    <row r="51" ht="15" customHeight="1">
      <c r="A51" s="198"/>
      <c r="B51" s="157"/>
      <c r="C51" s="157"/>
      <c r="D51" s="157"/>
      <c r="E51" s="157"/>
      <c r="F51" s="157"/>
      <c r="G51" t="s" s="154">
        <v>1201</v>
      </c>
      <c r="H51" t="s" s="154">
        <v>1202</v>
      </c>
      <c r="I51" s="157"/>
      <c r="J51" s="157"/>
      <c r="K51" s="157"/>
      <c r="L51" t="s" s="154">
        <v>1203</v>
      </c>
      <c r="M51" t="s" s="154">
        <v>1204</v>
      </c>
      <c r="N51" t="s" s="154">
        <v>1205</v>
      </c>
      <c r="O51" t="s" s="154">
        <v>1206</v>
      </c>
      <c r="P51" t="s" s="154">
        <v>1207</v>
      </c>
      <c r="Q51" s="157"/>
      <c r="R51" s="157"/>
      <c r="S51" t="s" s="154">
        <v>1208</v>
      </c>
      <c r="T51" t="s" s="154">
        <v>1209</v>
      </c>
      <c r="U51" t="s" s="154">
        <v>1210</v>
      </c>
      <c r="V51" s="157"/>
      <c r="W51" s="157"/>
      <c r="X51" t="s" s="154">
        <v>1211</v>
      </c>
      <c r="Y51" s="157"/>
      <c r="Z51" t="s" s="154">
        <v>710</v>
      </c>
      <c r="AA51" s="157"/>
      <c r="AB51" s="157"/>
      <c r="AC51" t="s" s="154">
        <v>1212</v>
      </c>
      <c r="AD51" t="s" s="154">
        <v>1213</v>
      </c>
      <c r="AE51" t="s" s="154">
        <v>1214</v>
      </c>
      <c r="AF51" t="s" s="186">
        <v>1215</v>
      </c>
    </row>
    <row r="52" ht="15" customHeight="1">
      <c r="A52" s="198"/>
      <c r="B52" s="157"/>
      <c r="C52" s="157"/>
      <c r="D52" s="157"/>
      <c r="E52" s="157"/>
      <c r="F52" s="157"/>
      <c r="G52" t="s" s="154">
        <v>1217</v>
      </c>
      <c r="H52" t="s" s="154">
        <v>573</v>
      </c>
      <c r="I52" s="157"/>
      <c r="J52" s="157"/>
      <c r="K52" s="157"/>
      <c r="L52" t="s" s="154">
        <v>1218</v>
      </c>
      <c r="M52" t="s" s="154">
        <v>1219</v>
      </c>
      <c r="N52" t="s" s="154">
        <v>1220</v>
      </c>
      <c r="O52" t="s" s="154">
        <v>1221</v>
      </c>
      <c r="P52" t="s" s="154">
        <v>1222</v>
      </c>
      <c r="Q52" s="157"/>
      <c r="R52" s="157"/>
      <c r="S52" t="s" s="154">
        <v>1223</v>
      </c>
      <c r="T52" t="s" s="154">
        <v>1224</v>
      </c>
      <c r="U52" t="s" s="154">
        <v>1225</v>
      </c>
      <c r="V52" s="157"/>
      <c r="W52" s="157"/>
      <c r="X52" t="s" s="154">
        <v>1001</v>
      </c>
      <c r="Y52" s="157"/>
      <c r="Z52" t="s" s="154">
        <v>512</v>
      </c>
      <c r="AA52" s="157"/>
      <c r="AB52" s="157"/>
      <c r="AC52" t="s" s="154">
        <v>1226</v>
      </c>
      <c r="AD52" t="s" s="154">
        <v>1227</v>
      </c>
      <c r="AE52" t="s" s="154">
        <v>1228</v>
      </c>
      <c r="AF52" t="s" s="186">
        <v>1229</v>
      </c>
    </row>
    <row r="53" ht="15" customHeight="1">
      <c r="A53" s="198"/>
      <c r="B53" s="157"/>
      <c r="C53" s="157"/>
      <c r="D53" s="157"/>
      <c r="E53" s="157"/>
      <c r="F53" s="157"/>
      <c r="G53" t="s" s="154">
        <v>1231</v>
      </c>
      <c r="H53" t="s" s="154">
        <v>1232</v>
      </c>
      <c r="I53" s="157"/>
      <c r="J53" s="157"/>
      <c r="K53" s="157"/>
      <c r="L53" t="s" s="154">
        <v>1233</v>
      </c>
      <c r="M53" t="s" s="154">
        <v>1234</v>
      </c>
      <c r="N53" t="s" s="154">
        <v>1235</v>
      </c>
      <c r="O53" t="s" s="154">
        <v>1236</v>
      </c>
      <c r="P53" t="s" s="154">
        <v>326</v>
      </c>
      <c r="Q53" s="157"/>
      <c r="R53" s="157"/>
      <c r="S53" s="157"/>
      <c r="T53" t="s" s="154">
        <v>1237</v>
      </c>
      <c r="U53" t="s" s="154">
        <v>1238</v>
      </c>
      <c r="V53" s="157"/>
      <c r="W53" s="157"/>
      <c r="X53" t="s" s="154">
        <v>1239</v>
      </c>
      <c r="Y53" s="157"/>
      <c r="Z53" t="s" s="154">
        <v>1240</v>
      </c>
      <c r="AA53" s="157"/>
      <c r="AB53" s="157"/>
      <c r="AC53" t="s" s="154">
        <v>1241</v>
      </c>
      <c r="AD53" t="s" s="154">
        <v>1242</v>
      </c>
      <c r="AE53" t="s" s="154">
        <v>1243</v>
      </c>
      <c r="AF53" t="s" s="186">
        <v>1244</v>
      </c>
    </row>
    <row r="54" ht="15" customHeight="1">
      <c r="A54" s="198"/>
      <c r="B54" s="157"/>
      <c r="C54" s="157"/>
      <c r="D54" s="157"/>
      <c r="E54" s="157"/>
      <c r="F54" s="157"/>
      <c r="G54" t="s" s="154">
        <v>1246</v>
      </c>
      <c r="H54" t="s" s="154">
        <v>1247</v>
      </c>
      <c r="I54" s="157"/>
      <c r="J54" s="157"/>
      <c r="K54" s="157"/>
      <c r="L54" t="s" s="154">
        <v>1248</v>
      </c>
      <c r="M54" t="s" s="154">
        <v>1249</v>
      </c>
      <c r="N54" t="s" s="154">
        <v>1250</v>
      </c>
      <c r="O54" t="s" s="154">
        <v>794</v>
      </c>
      <c r="P54" t="s" s="154">
        <v>1251</v>
      </c>
      <c r="Q54" s="157"/>
      <c r="R54" s="157"/>
      <c r="S54" s="157"/>
      <c r="T54" t="s" s="154">
        <v>1252</v>
      </c>
      <c r="U54" t="s" s="154">
        <v>1253</v>
      </c>
      <c r="V54" s="157"/>
      <c r="W54" s="157"/>
      <c r="X54" t="s" s="154">
        <v>1254</v>
      </c>
      <c r="Y54" s="157"/>
      <c r="Z54" t="s" s="154">
        <v>1255</v>
      </c>
      <c r="AA54" s="157"/>
      <c r="AB54" s="157"/>
      <c r="AC54" t="s" s="154">
        <v>1256</v>
      </c>
      <c r="AD54" t="s" s="154">
        <v>1257</v>
      </c>
      <c r="AE54" t="s" s="154">
        <v>1258</v>
      </c>
      <c r="AF54" t="s" s="186">
        <v>1259</v>
      </c>
    </row>
    <row r="55" ht="15" customHeight="1">
      <c r="A55" s="198"/>
      <c r="B55" s="157"/>
      <c r="C55" s="157"/>
      <c r="D55" s="157"/>
      <c r="E55" s="157"/>
      <c r="F55" s="157"/>
      <c r="G55" t="s" s="154">
        <v>984</v>
      </c>
      <c r="H55" t="s" s="154">
        <v>1261</v>
      </c>
      <c r="I55" s="157"/>
      <c r="J55" s="157"/>
      <c r="K55" s="157"/>
      <c r="L55" t="s" s="154">
        <v>1262</v>
      </c>
      <c r="M55" t="s" s="154">
        <v>1263</v>
      </c>
      <c r="N55" t="s" s="154">
        <v>1264</v>
      </c>
      <c r="O55" t="s" s="154">
        <v>939</v>
      </c>
      <c r="P55" t="s" s="154">
        <v>617</v>
      </c>
      <c r="Q55" s="157"/>
      <c r="R55" s="157"/>
      <c r="S55" s="157"/>
      <c r="T55" t="s" s="154">
        <v>1265</v>
      </c>
      <c r="U55" t="s" s="154">
        <v>1266</v>
      </c>
      <c r="V55" s="157"/>
      <c r="W55" s="157"/>
      <c r="X55" t="s" s="154">
        <v>1267</v>
      </c>
      <c r="Y55" s="157"/>
      <c r="Z55" t="s" s="154">
        <v>1268</v>
      </c>
      <c r="AA55" s="157"/>
      <c r="AB55" s="157"/>
      <c r="AC55" t="s" s="154">
        <v>1269</v>
      </c>
      <c r="AD55" t="s" s="154">
        <v>1270</v>
      </c>
      <c r="AE55" t="s" s="154">
        <v>1271</v>
      </c>
      <c r="AF55" t="s" s="186">
        <v>1001</v>
      </c>
    </row>
    <row r="56" ht="15" customHeight="1">
      <c r="A56" s="198"/>
      <c r="B56" s="157"/>
      <c r="C56" s="157"/>
      <c r="D56" s="157"/>
      <c r="E56" s="157"/>
      <c r="F56" s="157"/>
      <c r="G56" t="s" s="154">
        <v>1273</v>
      </c>
      <c r="H56" t="s" s="154">
        <v>1274</v>
      </c>
      <c r="I56" s="157"/>
      <c r="J56" s="157"/>
      <c r="K56" s="157"/>
      <c r="L56" t="s" s="154">
        <v>1275</v>
      </c>
      <c r="M56" t="s" s="154">
        <v>1276</v>
      </c>
      <c r="N56" t="s" s="154">
        <v>966</v>
      </c>
      <c r="O56" t="s" s="154">
        <v>1277</v>
      </c>
      <c r="P56" t="s" s="154">
        <v>1278</v>
      </c>
      <c r="Q56" s="157"/>
      <c r="R56" s="157"/>
      <c r="S56" s="157"/>
      <c r="T56" t="s" s="154">
        <v>1279</v>
      </c>
      <c r="U56" t="s" s="154">
        <v>1280</v>
      </c>
      <c r="V56" s="157"/>
      <c r="W56" s="157"/>
      <c r="X56" t="s" s="154">
        <v>990</v>
      </c>
      <c r="Y56" s="157"/>
      <c r="Z56" t="s" s="154">
        <v>1281</v>
      </c>
      <c r="AA56" s="157"/>
      <c r="AB56" s="157"/>
      <c r="AC56" t="s" s="154">
        <v>1282</v>
      </c>
      <c r="AD56" t="s" s="154">
        <v>1283</v>
      </c>
      <c r="AE56" t="s" s="154">
        <v>1284</v>
      </c>
      <c r="AF56" t="s" s="186">
        <v>1285</v>
      </c>
    </row>
    <row r="57" ht="15" customHeight="1">
      <c r="A57" s="198"/>
      <c r="B57" s="157"/>
      <c r="C57" s="157"/>
      <c r="D57" s="157"/>
      <c r="E57" s="157"/>
      <c r="F57" s="157"/>
      <c r="G57" t="s" s="154">
        <v>1287</v>
      </c>
      <c r="H57" t="s" s="154">
        <v>512</v>
      </c>
      <c r="I57" s="157"/>
      <c r="J57" s="157"/>
      <c r="K57" s="157"/>
      <c r="L57" t="s" s="154">
        <v>1288</v>
      </c>
      <c r="M57" t="s" s="154">
        <v>1289</v>
      </c>
      <c r="N57" t="s" s="154">
        <v>506</v>
      </c>
      <c r="O57" t="s" s="154">
        <v>617</v>
      </c>
      <c r="P57" t="s" s="154">
        <v>1290</v>
      </c>
      <c r="Q57" s="157"/>
      <c r="R57" s="157"/>
      <c r="S57" s="157"/>
      <c r="T57" t="s" s="154">
        <v>1291</v>
      </c>
      <c r="U57" t="s" s="154">
        <v>1292</v>
      </c>
      <c r="V57" s="157"/>
      <c r="W57" s="157"/>
      <c r="X57" t="s" s="154">
        <v>1293</v>
      </c>
      <c r="Y57" s="157"/>
      <c r="Z57" t="s" s="154">
        <v>1294</v>
      </c>
      <c r="AA57" s="157"/>
      <c r="AB57" s="157"/>
      <c r="AC57" t="s" s="154">
        <v>1295</v>
      </c>
      <c r="AD57" t="s" s="154">
        <v>1296</v>
      </c>
      <c r="AE57" t="s" s="154">
        <v>1297</v>
      </c>
      <c r="AF57" t="s" s="186">
        <v>1298</v>
      </c>
    </row>
    <row r="58" ht="15" customHeight="1">
      <c r="A58" s="198"/>
      <c r="B58" s="157"/>
      <c r="C58" s="157"/>
      <c r="D58" s="157"/>
      <c r="E58" s="157"/>
      <c r="F58" s="157"/>
      <c r="G58" t="s" s="154">
        <v>1300</v>
      </c>
      <c r="H58" t="s" s="154">
        <v>1301</v>
      </c>
      <c r="I58" s="157"/>
      <c r="J58" s="157"/>
      <c r="K58" s="157"/>
      <c r="L58" t="s" s="154">
        <v>1302</v>
      </c>
      <c r="M58" t="s" s="154">
        <v>1303</v>
      </c>
      <c r="N58" t="s" s="154">
        <v>1304</v>
      </c>
      <c r="O58" t="s" s="154">
        <v>1305</v>
      </c>
      <c r="P58" t="s" s="154">
        <v>1306</v>
      </c>
      <c r="Q58" s="157"/>
      <c r="R58" s="157"/>
      <c r="S58" s="157"/>
      <c r="T58" t="s" s="154">
        <v>1307</v>
      </c>
      <c r="U58" t="s" s="154">
        <v>1308</v>
      </c>
      <c r="V58" s="157"/>
      <c r="W58" s="157"/>
      <c r="X58" t="s" s="154">
        <v>1309</v>
      </c>
      <c r="Y58" s="157"/>
      <c r="Z58" t="s" s="154">
        <v>1310</v>
      </c>
      <c r="AA58" s="157"/>
      <c r="AB58" s="157"/>
      <c r="AC58" t="s" s="154">
        <v>1311</v>
      </c>
      <c r="AD58" t="s" s="154">
        <v>1312</v>
      </c>
      <c r="AE58" t="s" s="154">
        <v>1313</v>
      </c>
      <c r="AF58" t="s" s="186">
        <v>1314</v>
      </c>
    </row>
    <row r="59" ht="15" customHeight="1">
      <c r="A59" s="198"/>
      <c r="B59" s="157"/>
      <c r="C59" s="157"/>
      <c r="D59" s="157"/>
      <c r="E59" s="157"/>
      <c r="F59" s="157"/>
      <c r="G59" t="s" s="154">
        <v>1316</v>
      </c>
      <c r="H59" t="s" s="154">
        <v>1317</v>
      </c>
      <c r="I59" s="157"/>
      <c r="J59" s="157"/>
      <c r="K59" s="157"/>
      <c r="L59" t="s" s="154">
        <v>1318</v>
      </c>
      <c r="M59" t="s" s="154">
        <v>1319</v>
      </c>
      <c r="N59" t="s" s="154">
        <v>1320</v>
      </c>
      <c r="O59" t="s" s="154">
        <v>1321</v>
      </c>
      <c r="P59" t="s" s="154">
        <v>1322</v>
      </c>
      <c r="Q59" s="157"/>
      <c r="R59" s="157"/>
      <c r="S59" s="157"/>
      <c r="T59" t="s" s="154">
        <v>1323</v>
      </c>
      <c r="U59" t="s" s="154">
        <v>1324</v>
      </c>
      <c r="V59" s="157"/>
      <c r="W59" s="157"/>
      <c r="X59" t="s" s="154">
        <v>1325</v>
      </c>
      <c r="Y59" s="157"/>
      <c r="Z59" t="s" s="154">
        <v>1326</v>
      </c>
      <c r="AA59" s="157"/>
      <c r="AB59" s="157"/>
      <c r="AC59" t="s" s="154">
        <v>1327</v>
      </c>
      <c r="AD59" t="s" s="154">
        <v>1328</v>
      </c>
      <c r="AE59" t="s" s="154">
        <v>1329</v>
      </c>
      <c r="AF59" t="s" s="186">
        <v>1330</v>
      </c>
    </row>
    <row r="60" ht="15" customHeight="1">
      <c r="A60" s="198"/>
      <c r="B60" s="157"/>
      <c r="C60" s="157"/>
      <c r="D60" s="157"/>
      <c r="E60" s="157"/>
      <c r="F60" s="157"/>
      <c r="G60" t="s" s="154">
        <v>1332</v>
      </c>
      <c r="H60" t="s" s="154">
        <v>1333</v>
      </c>
      <c r="I60" s="157"/>
      <c r="J60" s="157"/>
      <c r="K60" s="157"/>
      <c r="L60" t="s" s="154">
        <v>1334</v>
      </c>
      <c r="M60" t="s" s="154">
        <v>1335</v>
      </c>
      <c r="N60" t="s" s="154">
        <v>1336</v>
      </c>
      <c r="O60" t="s" s="154">
        <v>1337</v>
      </c>
      <c r="P60" t="s" s="154">
        <v>1338</v>
      </c>
      <c r="Q60" s="157"/>
      <c r="R60" s="157"/>
      <c r="S60" s="157"/>
      <c r="T60" t="s" s="154">
        <v>1339</v>
      </c>
      <c r="U60" t="s" s="154">
        <v>1340</v>
      </c>
      <c r="V60" s="157"/>
      <c r="W60" s="157"/>
      <c r="X60" s="157"/>
      <c r="Y60" s="157"/>
      <c r="Z60" t="s" s="154">
        <v>1341</v>
      </c>
      <c r="AA60" s="157"/>
      <c r="AB60" s="157"/>
      <c r="AC60" t="s" s="154">
        <v>1342</v>
      </c>
      <c r="AD60" t="s" s="154">
        <v>1343</v>
      </c>
      <c r="AE60" t="s" s="154">
        <v>755</v>
      </c>
      <c r="AF60" s="159"/>
    </row>
    <row r="61" ht="15" customHeight="1">
      <c r="A61" s="198"/>
      <c r="B61" s="157"/>
      <c r="C61" s="157"/>
      <c r="D61" s="157"/>
      <c r="E61" s="157"/>
      <c r="F61" s="157"/>
      <c r="G61" t="s" s="154">
        <v>1345</v>
      </c>
      <c r="H61" t="s" s="154">
        <v>1346</v>
      </c>
      <c r="I61" s="157"/>
      <c r="J61" s="157"/>
      <c r="K61" s="157"/>
      <c r="L61" t="s" s="154">
        <v>1347</v>
      </c>
      <c r="M61" t="s" s="154">
        <v>1348</v>
      </c>
      <c r="N61" t="s" s="154">
        <v>1349</v>
      </c>
      <c r="O61" t="s" s="154">
        <v>1350</v>
      </c>
      <c r="P61" t="s" s="154">
        <v>1351</v>
      </c>
      <c r="Q61" s="157"/>
      <c r="R61" s="157"/>
      <c r="S61" s="157"/>
      <c r="T61" t="s" s="154">
        <v>1352</v>
      </c>
      <c r="U61" t="s" s="154">
        <v>1353</v>
      </c>
      <c r="V61" s="157"/>
      <c r="W61" s="157"/>
      <c r="X61" s="157"/>
      <c r="Y61" s="157"/>
      <c r="Z61" t="s" s="154">
        <v>1354</v>
      </c>
      <c r="AA61" s="157"/>
      <c r="AB61" s="157"/>
      <c r="AC61" t="s" s="154">
        <v>1355</v>
      </c>
      <c r="AD61" t="s" s="154">
        <v>1356</v>
      </c>
      <c r="AE61" t="s" s="154">
        <v>1357</v>
      </c>
      <c r="AF61" s="159"/>
    </row>
    <row r="62" ht="15" customHeight="1">
      <c r="A62" s="198"/>
      <c r="B62" s="157"/>
      <c r="C62" s="157"/>
      <c r="D62" s="157"/>
      <c r="E62" s="157"/>
      <c r="F62" s="157"/>
      <c r="G62" t="s" s="154">
        <v>1359</v>
      </c>
      <c r="H62" t="s" s="154">
        <v>1360</v>
      </c>
      <c r="I62" s="157"/>
      <c r="J62" s="157"/>
      <c r="K62" s="157"/>
      <c r="L62" t="s" s="154">
        <v>1361</v>
      </c>
      <c r="M62" t="s" s="154">
        <v>1362</v>
      </c>
      <c r="N62" t="s" s="154">
        <v>1363</v>
      </c>
      <c r="O62" t="s" s="154">
        <v>1364</v>
      </c>
      <c r="P62" t="s" s="154">
        <v>573</v>
      </c>
      <c r="Q62" s="157"/>
      <c r="R62" s="157"/>
      <c r="S62" s="157"/>
      <c r="T62" t="s" s="154">
        <v>1365</v>
      </c>
      <c r="U62" t="s" s="154">
        <v>645</v>
      </c>
      <c r="V62" s="157"/>
      <c r="W62" s="157"/>
      <c r="X62" s="157"/>
      <c r="Y62" s="157"/>
      <c r="Z62" t="s" s="154">
        <v>1366</v>
      </c>
      <c r="AA62" s="157"/>
      <c r="AB62" s="157"/>
      <c r="AC62" s="157"/>
      <c r="AD62" t="s" s="154">
        <v>1367</v>
      </c>
      <c r="AE62" t="s" s="154">
        <v>1368</v>
      </c>
      <c r="AF62" s="159"/>
    </row>
    <row r="63" ht="15" customHeight="1">
      <c r="A63" s="198"/>
      <c r="B63" s="157"/>
      <c r="C63" s="157"/>
      <c r="D63" s="157"/>
      <c r="E63" s="157"/>
      <c r="F63" s="157"/>
      <c r="G63" t="s" s="154">
        <v>1370</v>
      </c>
      <c r="H63" t="s" s="154">
        <v>1371</v>
      </c>
      <c r="I63" s="157"/>
      <c r="J63" s="157"/>
      <c r="K63" s="157"/>
      <c r="L63" t="s" s="154">
        <v>1372</v>
      </c>
      <c r="M63" t="s" s="154">
        <v>1373</v>
      </c>
      <c r="N63" t="s" s="154">
        <v>1374</v>
      </c>
      <c r="O63" t="s" s="154">
        <v>1375</v>
      </c>
      <c r="P63" t="s" s="154">
        <v>1376</v>
      </c>
      <c r="Q63" s="157"/>
      <c r="R63" s="157"/>
      <c r="S63" s="157"/>
      <c r="T63" t="s" s="154">
        <v>1377</v>
      </c>
      <c r="U63" t="s" s="154">
        <v>1378</v>
      </c>
      <c r="V63" s="157"/>
      <c r="W63" s="157"/>
      <c r="X63" s="157"/>
      <c r="Y63" s="157"/>
      <c r="Z63" t="s" s="154">
        <v>1379</v>
      </c>
      <c r="AA63" s="157"/>
      <c r="AB63" s="157"/>
      <c r="AC63" s="157"/>
      <c r="AD63" t="s" s="154">
        <v>1380</v>
      </c>
      <c r="AE63" t="s" s="154">
        <v>1381</v>
      </c>
      <c r="AF63" s="159"/>
    </row>
    <row r="64" ht="15" customHeight="1">
      <c r="A64" s="198"/>
      <c r="B64" s="157"/>
      <c r="C64" s="157"/>
      <c r="D64" s="157"/>
      <c r="E64" s="157"/>
      <c r="F64" s="157"/>
      <c r="G64" t="s" s="154">
        <v>1384</v>
      </c>
      <c r="H64" t="s" s="154">
        <v>1385</v>
      </c>
      <c r="I64" s="157"/>
      <c r="J64" s="157"/>
      <c r="K64" s="157"/>
      <c r="L64" t="s" s="154">
        <v>1386</v>
      </c>
      <c r="M64" t="s" s="154">
        <v>1387</v>
      </c>
      <c r="N64" t="s" s="154">
        <v>1388</v>
      </c>
      <c r="O64" t="s" s="154">
        <v>1389</v>
      </c>
      <c r="P64" t="s" s="154">
        <v>1390</v>
      </c>
      <c r="Q64" s="157"/>
      <c r="R64" s="157"/>
      <c r="S64" s="157"/>
      <c r="T64" t="s" s="154">
        <v>1391</v>
      </c>
      <c r="U64" t="s" s="154">
        <v>1392</v>
      </c>
      <c r="V64" s="157"/>
      <c r="W64" s="157"/>
      <c r="X64" s="157"/>
      <c r="Y64" s="157"/>
      <c r="Z64" t="s" s="154">
        <v>1393</v>
      </c>
      <c r="AA64" s="157"/>
      <c r="AB64" s="157"/>
      <c r="AC64" s="157"/>
      <c r="AD64" t="s" s="154">
        <v>1394</v>
      </c>
      <c r="AE64" t="s" s="154">
        <v>1395</v>
      </c>
      <c r="AF64" s="159"/>
    </row>
    <row r="65" ht="15" customHeight="1">
      <c r="A65" s="198"/>
      <c r="B65" s="157"/>
      <c r="C65" s="157"/>
      <c r="D65" s="157"/>
      <c r="E65" s="157"/>
      <c r="F65" s="157"/>
      <c r="G65" t="s" s="154">
        <v>1397</v>
      </c>
      <c r="H65" t="s" s="154">
        <v>1398</v>
      </c>
      <c r="I65" s="157"/>
      <c r="J65" s="157"/>
      <c r="K65" s="157"/>
      <c r="L65" t="s" s="154">
        <v>1399</v>
      </c>
      <c r="M65" t="s" s="154">
        <v>1400</v>
      </c>
      <c r="N65" t="s" s="154">
        <v>1401</v>
      </c>
      <c r="O65" t="s" s="154">
        <v>598</v>
      </c>
      <c r="P65" t="s" s="154">
        <v>1402</v>
      </c>
      <c r="Q65" s="157"/>
      <c r="R65" s="157"/>
      <c r="S65" s="157"/>
      <c r="T65" t="s" s="154">
        <v>1403</v>
      </c>
      <c r="U65" t="s" s="154">
        <v>1404</v>
      </c>
      <c r="V65" s="157"/>
      <c r="W65" s="157"/>
      <c r="X65" s="157"/>
      <c r="Y65" s="157"/>
      <c r="Z65" t="s" s="154">
        <v>1405</v>
      </c>
      <c r="AA65" s="157"/>
      <c r="AB65" s="157"/>
      <c r="AC65" s="157"/>
      <c r="AD65" t="s" s="154">
        <v>1406</v>
      </c>
      <c r="AE65" t="s" s="154">
        <v>1407</v>
      </c>
      <c r="AF65" s="159"/>
    </row>
    <row r="66" ht="15" customHeight="1">
      <c r="A66" s="198"/>
      <c r="B66" s="157"/>
      <c r="C66" s="157"/>
      <c r="D66" s="157"/>
      <c r="E66" s="157"/>
      <c r="F66" s="157"/>
      <c r="G66" t="s" s="154">
        <v>1409</v>
      </c>
      <c r="H66" t="s" s="154">
        <v>1410</v>
      </c>
      <c r="I66" s="157"/>
      <c r="J66" s="157"/>
      <c r="K66" s="157"/>
      <c r="L66" t="s" s="154">
        <v>1411</v>
      </c>
      <c r="M66" t="s" s="154">
        <v>1412</v>
      </c>
      <c r="N66" t="s" s="154">
        <v>1413</v>
      </c>
      <c r="O66" t="s" s="154">
        <v>1414</v>
      </c>
      <c r="P66" t="s" s="154">
        <v>1415</v>
      </c>
      <c r="Q66" s="157"/>
      <c r="R66" s="157"/>
      <c r="S66" s="157"/>
      <c r="T66" t="s" s="154">
        <v>1416</v>
      </c>
      <c r="U66" t="s" s="154">
        <v>1417</v>
      </c>
      <c r="V66" s="157"/>
      <c r="W66" s="157"/>
      <c r="X66" s="157"/>
      <c r="Y66" s="157"/>
      <c r="Z66" t="s" s="154">
        <v>1418</v>
      </c>
      <c r="AA66" s="157"/>
      <c r="AB66" s="157"/>
      <c r="AC66" s="157"/>
      <c r="AD66" t="s" s="154">
        <v>330</v>
      </c>
      <c r="AE66" t="s" s="154">
        <v>837</v>
      </c>
      <c r="AF66" s="159"/>
    </row>
    <row r="67" ht="15" customHeight="1">
      <c r="A67" s="198"/>
      <c r="B67" s="157"/>
      <c r="C67" s="157"/>
      <c r="D67" s="157"/>
      <c r="E67" s="157"/>
      <c r="F67" s="157"/>
      <c r="G67" t="s" s="154">
        <v>1420</v>
      </c>
      <c r="H67" t="s" s="154">
        <v>1421</v>
      </c>
      <c r="I67" s="157"/>
      <c r="J67" s="157"/>
      <c r="K67" s="157"/>
      <c r="L67" t="s" s="154">
        <v>1422</v>
      </c>
      <c r="M67" t="s" s="154">
        <v>1423</v>
      </c>
      <c r="N67" t="s" s="154">
        <v>1424</v>
      </c>
      <c r="O67" t="s" s="154">
        <v>1425</v>
      </c>
      <c r="P67" t="s" s="154">
        <v>1426</v>
      </c>
      <c r="Q67" s="157"/>
      <c r="R67" s="157"/>
      <c r="S67" s="157"/>
      <c r="T67" t="s" s="154">
        <v>1427</v>
      </c>
      <c r="U67" t="s" s="154">
        <v>594</v>
      </c>
      <c r="V67" s="157"/>
      <c r="W67" s="157"/>
      <c r="X67" s="157"/>
      <c r="Y67" s="157"/>
      <c r="Z67" t="s" s="154">
        <v>1428</v>
      </c>
      <c r="AA67" s="157"/>
      <c r="AB67" s="157"/>
      <c r="AC67" s="157"/>
      <c r="AD67" t="s" s="154">
        <v>1429</v>
      </c>
      <c r="AE67" t="s" s="154">
        <v>1430</v>
      </c>
      <c r="AF67" s="159"/>
    </row>
    <row r="68" ht="15" customHeight="1">
      <c r="A68" s="198"/>
      <c r="B68" s="157"/>
      <c r="C68" s="157"/>
      <c r="D68" s="157"/>
      <c r="E68" s="157"/>
      <c r="F68" s="157"/>
      <c r="G68" t="s" s="154">
        <v>1432</v>
      </c>
      <c r="H68" t="s" s="154">
        <v>1433</v>
      </c>
      <c r="I68" s="157"/>
      <c r="J68" s="157"/>
      <c r="K68" s="157"/>
      <c r="L68" t="s" s="154">
        <v>1434</v>
      </c>
      <c r="M68" t="s" s="154">
        <v>1435</v>
      </c>
      <c r="N68" t="s" s="154">
        <v>1436</v>
      </c>
      <c r="O68" t="s" s="154">
        <v>1437</v>
      </c>
      <c r="P68" t="s" s="154">
        <v>1438</v>
      </c>
      <c r="Q68" s="157"/>
      <c r="R68" s="157"/>
      <c r="S68" s="157"/>
      <c r="T68" t="s" s="154">
        <v>1439</v>
      </c>
      <c r="U68" t="s" s="154">
        <v>343</v>
      </c>
      <c r="V68" s="157"/>
      <c r="W68" s="157"/>
      <c r="X68" s="157"/>
      <c r="Y68" s="157"/>
      <c r="Z68" t="s" s="154">
        <v>1001</v>
      </c>
      <c r="AA68" s="157"/>
      <c r="AB68" s="157"/>
      <c r="AC68" s="157"/>
      <c r="AD68" t="s" s="154">
        <v>1440</v>
      </c>
      <c r="AE68" t="s" s="154">
        <v>1441</v>
      </c>
      <c r="AF68" s="159"/>
    </row>
    <row r="69" ht="15" customHeight="1">
      <c r="A69" s="198"/>
      <c r="B69" s="157"/>
      <c r="C69" s="157"/>
      <c r="D69" s="157"/>
      <c r="E69" s="157"/>
      <c r="F69" s="157"/>
      <c r="G69" t="s" s="154">
        <v>1443</v>
      </c>
      <c r="H69" s="157"/>
      <c r="I69" s="157"/>
      <c r="J69" s="157"/>
      <c r="K69" s="157"/>
      <c r="L69" t="s" s="154">
        <v>1444</v>
      </c>
      <c r="M69" t="s" s="154">
        <v>1445</v>
      </c>
      <c r="N69" t="s" s="154">
        <v>1446</v>
      </c>
      <c r="O69" t="s" s="154">
        <v>1447</v>
      </c>
      <c r="P69" t="s" s="154">
        <v>1448</v>
      </c>
      <c r="Q69" s="157"/>
      <c r="R69" s="157"/>
      <c r="S69" s="157"/>
      <c r="T69" t="s" s="154">
        <v>1449</v>
      </c>
      <c r="U69" t="s" s="154">
        <v>1450</v>
      </c>
      <c r="V69" s="157"/>
      <c r="W69" s="157"/>
      <c r="X69" s="157"/>
      <c r="Y69" s="157"/>
      <c r="Z69" t="s" s="154">
        <v>1451</v>
      </c>
      <c r="AA69" s="157"/>
      <c r="AB69" s="157"/>
      <c r="AC69" s="157"/>
      <c r="AD69" t="s" s="154">
        <v>1452</v>
      </c>
      <c r="AE69" t="s" s="154">
        <v>1453</v>
      </c>
      <c r="AF69" s="159"/>
    </row>
    <row r="70" ht="15" customHeight="1">
      <c r="A70" s="198"/>
      <c r="B70" s="157"/>
      <c r="C70" s="157"/>
      <c r="D70" s="157"/>
      <c r="E70" s="157"/>
      <c r="F70" s="157"/>
      <c r="G70" t="s" s="154">
        <v>1455</v>
      </c>
      <c r="H70" s="157"/>
      <c r="I70" s="157"/>
      <c r="J70" s="157"/>
      <c r="K70" s="157"/>
      <c r="L70" t="s" s="154">
        <v>1456</v>
      </c>
      <c r="M70" t="s" s="154">
        <v>1457</v>
      </c>
      <c r="N70" t="s" s="154">
        <v>1458</v>
      </c>
      <c r="O70" t="s" s="154">
        <v>1459</v>
      </c>
      <c r="P70" t="s" s="154">
        <v>1460</v>
      </c>
      <c r="Q70" s="157"/>
      <c r="R70" s="157"/>
      <c r="S70" s="157"/>
      <c r="T70" t="s" s="154">
        <v>1461</v>
      </c>
      <c r="U70" t="s" s="154">
        <v>1462</v>
      </c>
      <c r="V70" s="157"/>
      <c r="W70" s="157"/>
      <c r="X70" s="157"/>
      <c r="Y70" s="157"/>
      <c r="Z70" t="s" s="154">
        <v>1463</v>
      </c>
      <c r="AA70" s="157"/>
      <c r="AB70" s="157"/>
      <c r="AC70" s="157"/>
      <c r="AD70" t="s" s="154">
        <v>1464</v>
      </c>
      <c r="AE70" t="s" s="154">
        <v>1465</v>
      </c>
      <c r="AF70" s="159"/>
    </row>
    <row r="71" ht="15" customHeight="1">
      <c r="A71" s="198"/>
      <c r="B71" s="157"/>
      <c r="C71" s="157"/>
      <c r="D71" s="157"/>
      <c r="E71" s="157"/>
      <c r="F71" s="157"/>
      <c r="G71" t="s" s="154">
        <v>1467</v>
      </c>
      <c r="H71" s="157"/>
      <c r="I71" s="157"/>
      <c r="J71" s="157"/>
      <c r="K71" s="157"/>
      <c r="L71" t="s" s="154">
        <v>1468</v>
      </c>
      <c r="M71" t="s" s="154">
        <v>1469</v>
      </c>
      <c r="N71" t="s" s="154">
        <v>1470</v>
      </c>
      <c r="O71" t="s" s="154">
        <v>189</v>
      </c>
      <c r="P71" t="s" s="154">
        <v>1471</v>
      </c>
      <c r="Q71" s="157"/>
      <c r="R71" s="157"/>
      <c r="S71" s="157"/>
      <c r="T71" t="s" s="154">
        <v>1472</v>
      </c>
      <c r="U71" t="s" s="154">
        <v>1473</v>
      </c>
      <c r="V71" s="157"/>
      <c r="W71" s="157"/>
      <c r="X71" s="157"/>
      <c r="Y71" s="157"/>
      <c r="Z71" t="s" s="154">
        <v>1474</v>
      </c>
      <c r="AA71" s="157"/>
      <c r="AB71" s="157"/>
      <c r="AC71" s="157"/>
      <c r="AD71" t="s" s="154">
        <v>1475</v>
      </c>
      <c r="AE71" t="s" s="154">
        <v>1476</v>
      </c>
      <c r="AF71" s="159"/>
    </row>
    <row r="72" ht="15" customHeight="1">
      <c r="A72" s="198"/>
      <c r="B72" s="157"/>
      <c r="C72" s="157"/>
      <c r="D72" s="157"/>
      <c r="E72" s="157"/>
      <c r="F72" s="157"/>
      <c r="G72" t="s" s="154">
        <v>1477</v>
      </c>
      <c r="H72" s="157"/>
      <c r="I72" s="157"/>
      <c r="J72" s="157"/>
      <c r="K72" s="157"/>
      <c r="L72" t="s" s="154">
        <v>1478</v>
      </c>
      <c r="M72" t="s" s="154">
        <v>1479</v>
      </c>
      <c r="N72" t="s" s="154">
        <v>1480</v>
      </c>
      <c r="O72" t="s" s="154">
        <v>1481</v>
      </c>
      <c r="P72" t="s" s="154">
        <v>1482</v>
      </c>
      <c r="Q72" s="157"/>
      <c r="R72" s="157"/>
      <c r="S72" s="157"/>
      <c r="T72" t="s" s="154">
        <v>1483</v>
      </c>
      <c r="U72" t="s" s="154">
        <v>1484</v>
      </c>
      <c r="V72" s="157"/>
      <c r="W72" s="157"/>
      <c r="X72" s="157"/>
      <c r="Y72" s="157"/>
      <c r="Z72" t="s" s="154">
        <v>245</v>
      </c>
      <c r="AA72" s="157"/>
      <c r="AB72" s="157"/>
      <c r="AC72" s="157"/>
      <c r="AD72" t="s" s="154">
        <v>1485</v>
      </c>
      <c r="AE72" t="s" s="154">
        <v>1486</v>
      </c>
      <c r="AF72" s="159"/>
    </row>
    <row r="73" ht="15" customHeight="1">
      <c r="A73" s="198"/>
      <c r="B73" s="157"/>
      <c r="C73" s="157"/>
      <c r="D73" s="157"/>
      <c r="E73" s="157"/>
      <c r="F73" s="157"/>
      <c r="G73" t="s" s="154">
        <v>1487</v>
      </c>
      <c r="H73" s="157"/>
      <c r="I73" s="157"/>
      <c r="J73" s="157"/>
      <c r="K73" s="157"/>
      <c r="L73" t="s" s="154">
        <v>1488</v>
      </c>
      <c r="M73" t="s" s="154">
        <v>1489</v>
      </c>
      <c r="N73" t="s" s="154">
        <v>1490</v>
      </c>
      <c r="O73" t="s" s="154">
        <v>710</v>
      </c>
      <c r="P73" t="s" s="154">
        <v>1491</v>
      </c>
      <c r="Q73" s="157"/>
      <c r="R73" s="157"/>
      <c r="S73" s="157"/>
      <c r="T73" t="s" s="154">
        <v>1492</v>
      </c>
      <c r="U73" t="s" s="154">
        <v>781</v>
      </c>
      <c r="V73" s="157"/>
      <c r="W73" s="157"/>
      <c r="X73" s="157"/>
      <c r="Y73" s="157"/>
      <c r="Z73" t="s" s="154">
        <v>1493</v>
      </c>
      <c r="AA73" s="157"/>
      <c r="AB73" s="157"/>
      <c r="AC73" s="157"/>
      <c r="AD73" t="s" s="154">
        <v>1494</v>
      </c>
      <c r="AE73" t="s" s="154">
        <v>1495</v>
      </c>
      <c r="AF73" s="159"/>
    </row>
    <row r="74" ht="15" customHeight="1">
      <c r="A74" s="198"/>
      <c r="B74" s="157"/>
      <c r="C74" s="157"/>
      <c r="D74" s="157"/>
      <c r="E74" s="157"/>
      <c r="F74" s="157"/>
      <c r="G74" t="s" s="154">
        <v>710</v>
      </c>
      <c r="H74" s="157"/>
      <c r="I74" s="157"/>
      <c r="J74" s="157"/>
      <c r="K74" s="157"/>
      <c r="L74" t="s" s="154">
        <v>1496</v>
      </c>
      <c r="M74" t="s" s="154">
        <v>1497</v>
      </c>
      <c r="N74" t="s" s="154">
        <v>1498</v>
      </c>
      <c r="O74" t="s" s="154">
        <v>1499</v>
      </c>
      <c r="P74" t="s" s="154">
        <v>1500</v>
      </c>
      <c r="Q74" s="157"/>
      <c r="R74" s="157"/>
      <c r="S74" s="157"/>
      <c r="T74" t="s" s="154">
        <v>1501</v>
      </c>
      <c r="U74" t="s" s="154">
        <v>1502</v>
      </c>
      <c r="V74" s="157"/>
      <c r="W74" s="157"/>
      <c r="X74" s="157"/>
      <c r="Y74" s="157"/>
      <c r="Z74" s="157"/>
      <c r="AA74" s="157"/>
      <c r="AB74" s="157"/>
      <c r="AC74" s="157"/>
      <c r="AD74" t="s" s="154">
        <v>1503</v>
      </c>
      <c r="AE74" t="s" s="154">
        <v>1504</v>
      </c>
      <c r="AF74" s="159"/>
    </row>
    <row r="75" ht="15" customHeight="1">
      <c r="A75" s="198"/>
      <c r="B75" s="157"/>
      <c r="C75" s="157"/>
      <c r="D75" s="157"/>
      <c r="E75" s="157"/>
      <c r="F75" s="157"/>
      <c r="G75" t="s" s="154">
        <v>1505</v>
      </c>
      <c r="H75" s="157"/>
      <c r="I75" s="157"/>
      <c r="J75" s="157"/>
      <c r="K75" s="157"/>
      <c r="L75" t="s" s="154">
        <v>1506</v>
      </c>
      <c r="M75" t="s" s="154">
        <v>1507</v>
      </c>
      <c r="N75" t="s" s="154">
        <v>1508</v>
      </c>
      <c r="O75" t="s" s="154">
        <v>1509</v>
      </c>
      <c r="P75" t="s" s="154">
        <v>1510</v>
      </c>
      <c r="Q75" s="157"/>
      <c r="R75" s="157"/>
      <c r="S75" s="157"/>
      <c r="T75" t="s" s="154">
        <v>1511</v>
      </c>
      <c r="U75" t="s" s="154">
        <v>1512</v>
      </c>
      <c r="V75" s="157"/>
      <c r="W75" s="157"/>
      <c r="X75" s="157"/>
      <c r="Y75" s="157"/>
      <c r="Z75" s="157"/>
      <c r="AA75" s="157"/>
      <c r="AB75" s="157"/>
      <c r="AC75" s="157"/>
      <c r="AD75" t="s" s="154">
        <v>1513</v>
      </c>
      <c r="AE75" t="s" s="154">
        <v>1514</v>
      </c>
      <c r="AF75" s="159"/>
    </row>
    <row r="76" ht="15" customHeight="1">
      <c r="A76" s="198"/>
      <c r="B76" s="157"/>
      <c r="C76" s="157"/>
      <c r="D76" s="157"/>
      <c r="E76" s="157"/>
      <c r="F76" s="157"/>
      <c r="G76" t="s" s="154">
        <v>1516</v>
      </c>
      <c r="H76" s="157"/>
      <c r="I76" s="157"/>
      <c r="J76" s="157"/>
      <c r="K76" s="157"/>
      <c r="L76" t="s" s="154">
        <v>1517</v>
      </c>
      <c r="M76" t="s" s="154">
        <v>1518</v>
      </c>
      <c r="N76" t="s" s="154">
        <v>1248</v>
      </c>
      <c r="O76" t="s" s="154">
        <v>1519</v>
      </c>
      <c r="P76" t="s" s="154">
        <v>1520</v>
      </c>
      <c r="Q76" s="157"/>
      <c r="R76" s="157"/>
      <c r="S76" s="157"/>
      <c r="T76" t="s" s="154">
        <v>1521</v>
      </c>
      <c r="U76" t="s" s="154">
        <v>1522</v>
      </c>
      <c r="V76" s="157"/>
      <c r="W76" s="157"/>
      <c r="X76" s="157"/>
      <c r="Y76" s="157"/>
      <c r="Z76" s="157"/>
      <c r="AA76" s="157"/>
      <c r="AB76" s="157"/>
      <c r="AC76" s="157"/>
      <c r="AD76" t="s" s="154">
        <v>1523</v>
      </c>
      <c r="AE76" t="s" s="154">
        <v>1524</v>
      </c>
      <c r="AF76" s="159"/>
    </row>
    <row r="77" ht="15" customHeight="1">
      <c r="A77" s="198"/>
      <c r="B77" s="157"/>
      <c r="C77" s="157"/>
      <c r="D77" s="157"/>
      <c r="E77" s="157"/>
      <c r="F77" s="157"/>
      <c r="G77" t="s" s="154">
        <v>1525</v>
      </c>
      <c r="H77" s="157"/>
      <c r="I77" s="157"/>
      <c r="J77" s="157"/>
      <c r="K77" s="157"/>
      <c r="L77" t="s" s="154">
        <v>1526</v>
      </c>
      <c r="M77" t="s" s="154">
        <v>1527</v>
      </c>
      <c r="N77" t="s" s="154">
        <v>1528</v>
      </c>
      <c r="O77" t="s" s="154">
        <v>1529</v>
      </c>
      <c r="P77" t="s" s="154">
        <v>1530</v>
      </c>
      <c r="Q77" s="157"/>
      <c r="R77" s="157"/>
      <c r="S77" s="157"/>
      <c r="T77" t="s" s="154">
        <v>1531</v>
      </c>
      <c r="U77" t="s" s="154">
        <v>1532</v>
      </c>
      <c r="V77" s="157"/>
      <c r="W77" s="157"/>
      <c r="X77" s="157"/>
      <c r="Y77" s="157"/>
      <c r="Z77" s="157"/>
      <c r="AA77" s="157"/>
      <c r="AB77" s="157"/>
      <c r="AC77" s="157"/>
      <c r="AD77" t="s" s="154">
        <v>1533</v>
      </c>
      <c r="AE77" t="s" s="154">
        <v>1534</v>
      </c>
      <c r="AF77" s="159"/>
    </row>
    <row r="78" ht="15" customHeight="1">
      <c r="A78" s="198"/>
      <c r="B78" s="157"/>
      <c r="C78" s="157"/>
      <c r="D78" s="157"/>
      <c r="E78" s="157"/>
      <c r="F78" s="157"/>
      <c r="G78" t="s" s="154">
        <v>1536</v>
      </c>
      <c r="H78" s="157"/>
      <c r="I78" s="157"/>
      <c r="J78" s="157"/>
      <c r="K78" s="157"/>
      <c r="L78" t="s" s="154">
        <v>1537</v>
      </c>
      <c r="M78" t="s" s="154">
        <v>1538</v>
      </c>
      <c r="N78" t="s" s="154">
        <v>1539</v>
      </c>
      <c r="O78" t="s" s="154">
        <v>1540</v>
      </c>
      <c r="P78" t="s" s="154">
        <v>1541</v>
      </c>
      <c r="Q78" s="157"/>
      <c r="R78" s="157"/>
      <c r="S78" s="157"/>
      <c r="T78" t="s" s="154">
        <v>1542</v>
      </c>
      <c r="U78" t="s" s="154">
        <v>1543</v>
      </c>
      <c r="V78" s="157"/>
      <c r="W78" s="157"/>
      <c r="X78" s="157"/>
      <c r="Y78" s="157"/>
      <c r="Z78" s="157"/>
      <c r="AA78" s="157"/>
      <c r="AB78" s="157"/>
      <c r="AC78" s="157"/>
      <c r="AD78" t="s" s="154">
        <v>1544</v>
      </c>
      <c r="AE78" t="s" s="154">
        <v>1545</v>
      </c>
      <c r="AF78" s="159"/>
    </row>
    <row r="79" ht="15" customHeight="1">
      <c r="A79" s="198"/>
      <c r="B79" s="157"/>
      <c r="C79" s="157"/>
      <c r="D79" s="157"/>
      <c r="E79" s="157"/>
      <c r="F79" s="157"/>
      <c r="G79" t="s" s="154">
        <v>1546</v>
      </c>
      <c r="H79" s="157"/>
      <c r="I79" s="157"/>
      <c r="J79" s="157"/>
      <c r="K79" s="157"/>
      <c r="L79" t="s" s="154">
        <v>1547</v>
      </c>
      <c r="M79" t="s" s="154">
        <v>1548</v>
      </c>
      <c r="N79" t="s" s="154">
        <v>1549</v>
      </c>
      <c r="O79" t="s" s="154">
        <v>1550</v>
      </c>
      <c r="P79" t="s" s="154">
        <v>1551</v>
      </c>
      <c r="Q79" s="157"/>
      <c r="R79" s="157"/>
      <c r="S79" s="157"/>
      <c r="T79" t="s" s="154">
        <v>1552</v>
      </c>
      <c r="U79" t="s" s="154">
        <v>1553</v>
      </c>
      <c r="V79" s="157"/>
      <c r="W79" s="157"/>
      <c r="X79" s="157"/>
      <c r="Y79" s="157"/>
      <c r="Z79" s="157"/>
      <c r="AA79" s="157"/>
      <c r="AB79" s="157"/>
      <c r="AC79" s="157"/>
      <c r="AD79" t="s" s="154">
        <v>1554</v>
      </c>
      <c r="AE79" t="s" s="154">
        <v>1555</v>
      </c>
      <c r="AF79" s="159"/>
    </row>
    <row r="80" ht="15" customHeight="1">
      <c r="A80" s="198"/>
      <c r="B80" s="157"/>
      <c r="C80" s="157"/>
      <c r="D80" s="157"/>
      <c r="E80" s="157"/>
      <c r="F80" s="157"/>
      <c r="G80" t="s" s="154">
        <v>946</v>
      </c>
      <c r="H80" s="157"/>
      <c r="I80" s="157"/>
      <c r="J80" s="157"/>
      <c r="K80" s="157"/>
      <c r="L80" t="s" s="154">
        <v>1556</v>
      </c>
      <c r="M80" t="s" s="154">
        <v>1557</v>
      </c>
      <c r="N80" t="s" s="154">
        <v>441</v>
      </c>
      <c r="O80" t="s" s="154">
        <v>1558</v>
      </c>
      <c r="P80" t="s" s="154">
        <v>1559</v>
      </c>
      <c r="Q80" s="157"/>
      <c r="R80" s="157"/>
      <c r="S80" s="157"/>
      <c r="T80" t="s" s="154">
        <v>1560</v>
      </c>
      <c r="U80" t="s" s="154">
        <v>1561</v>
      </c>
      <c r="V80" s="157"/>
      <c r="W80" s="157"/>
      <c r="X80" s="157"/>
      <c r="Y80" s="157"/>
      <c r="Z80" s="157"/>
      <c r="AA80" s="157"/>
      <c r="AB80" s="157"/>
      <c r="AC80" s="157"/>
      <c r="AD80" t="s" s="154">
        <v>1562</v>
      </c>
      <c r="AE80" t="s" s="154">
        <v>1563</v>
      </c>
      <c r="AF80" s="159"/>
    </row>
    <row r="81" ht="15" customHeight="1">
      <c r="A81" s="198"/>
      <c r="B81" s="157"/>
      <c r="C81" s="157"/>
      <c r="D81" s="157"/>
      <c r="E81" s="157"/>
      <c r="F81" s="157"/>
      <c r="G81" t="s" s="154">
        <v>1566</v>
      </c>
      <c r="H81" s="157"/>
      <c r="I81" s="157"/>
      <c r="J81" s="157"/>
      <c r="K81" s="157"/>
      <c r="L81" t="s" s="154">
        <v>1567</v>
      </c>
      <c r="M81" t="s" s="154">
        <v>1568</v>
      </c>
      <c r="N81" t="s" s="154">
        <v>1569</v>
      </c>
      <c r="O81" t="s" s="154">
        <v>1570</v>
      </c>
      <c r="P81" t="s" s="154">
        <v>1571</v>
      </c>
      <c r="Q81" s="157"/>
      <c r="R81" s="157"/>
      <c r="S81" s="157"/>
      <c r="T81" t="s" s="154">
        <v>1572</v>
      </c>
      <c r="U81" t="s" s="154">
        <v>1573</v>
      </c>
      <c r="V81" s="157"/>
      <c r="W81" s="157"/>
      <c r="X81" s="157"/>
      <c r="Y81" s="157"/>
      <c r="Z81" s="157"/>
      <c r="AA81" s="157"/>
      <c r="AB81" s="157"/>
      <c r="AC81" s="157"/>
      <c r="AD81" t="s" s="154">
        <v>1574</v>
      </c>
      <c r="AE81" t="s" s="154">
        <v>1575</v>
      </c>
      <c r="AF81" s="159"/>
    </row>
    <row r="82" ht="15" customHeight="1">
      <c r="A82" s="198"/>
      <c r="B82" s="157"/>
      <c r="C82" s="157"/>
      <c r="D82" s="157"/>
      <c r="E82" s="157"/>
      <c r="F82" s="157"/>
      <c r="G82" t="s" s="154">
        <v>1576</v>
      </c>
      <c r="H82" s="157"/>
      <c r="I82" s="157"/>
      <c r="J82" s="157"/>
      <c r="K82" s="157"/>
      <c r="L82" t="s" s="154">
        <v>1577</v>
      </c>
      <c r="M82" t="s" s="154">
        <v>1578</v>
      </c>
      <c r="N82" t="s" s="154">
        <v>1579</v>
      </c>
      <c r="O82" t="s" s="154">
        <v>1580</v>
      </c>
      <c r="P82" t="s" s="154">
        <v>1581</v>
      </c>
      <c r="Q82" s="157"/>
      <c r="R82" s="157"/>
      <c r="S82" s="157"/>
      <c r="T82" t="s" s="154">
        <v>1582</v>
      </c>
      <c r="U82" t="s" s="154">
        <v>1583</v>
      </c>
      <c r="V82" s="157"/>
      <c r="W82" s="157"/>
      <c r="X82" s="157"/>
      <c r="Y82" s="157"/>
      <c r="Z82" s="157"/>
      <c r="AA82" s="157"/>
      <c r="AB82" s="157"/>
      <c r="AC82" s="157"/>
      <c r="AD82" t="s" s="154">
        <v>1584</v>
      </c>
      <c r="AE82" t="s" s="154">
        <v>1585</v>
      </c>
      <c r="AF82" s="159"/>
    </row>
    <row r="83" ht="15" customHeight="1">
      <c r="A83" s="198"/>
      <c r="B83" s="157"/>
      <c r="C83" s="157"/>
      <c r="D83" s="157"/>
      <c r="E83" s="157"/>
      <c r="F83" s="157"/>
      <c r="G83" t="s" s="154">
        <v>1586</v>
      </c>
      <c r="H83" s="157"/>
      <c r="I83" s="157"/>
      <c r="J83" s="157"/>
      <c r="K83" s="157"/>
      <c r="L83" s="157"/>
      <c r="M83" t="s" s="154">
        <v>1587</v>
      </c>
      <c r="N83" t="s" s="154">
        <v>1588</v>
      </c>
      <c r="O83" t="s" s="154">
        <v>1589</v>
      </c>
      <c r="P83" t="s" s="154">
        <v>1590</v>
      </c>
      <c r="Q83" s="157"/>
      <c r="R83" s="157"/>
      <c r="S83" s="157"/>
      <c r="T83" t="s" s="154">
        <v>1591</v>
      </c>
      <c r="U83" t="s" s="154">
        <v>1592</v>
      </c>
      <c r="V83" s="157"/>
      <c r="W83" s="157"/>
      <c r="X83" s="157"/>
      <c r="Y83" s="157"/>
      <c r="Z83" s="157"/>
      <c r="AA83" s="157"/>
      <c r="AB83" s="157"/>
      <c r="AC83" s="157"/>
      <c r="AD83" t="s" s="154">
        <v>1593</v>
      </c>
      <c r="AE83" t="s" s="154">
        <v>1594</v>
      </c>
      <c r="AF83" s="159"/>
    </row>
    <row r="84" ht="15" customHeight="1">
      <c r="A84" s="198"/>
      <c r="B84" s="157"/>
      <c r="C84" s="157"/>
      <c r="D84" s="157"/>
      <c r="E84" s="157"/>
      <c r="F84" s="157"/>
      <c r="G84" t="s" s="154">
        <v>1595</v>
      </c>
      <c r="H84" s="157"/>
      <c r="I84" s="157"/>
      <c r="J84" s="157"/>
      <c r="K84" s="157"/>
      <c r="L84" s="157"/>
      <c r="M84" t="s" s="154">
        <v>1596</v>
      </c>
      <c r="N84" t="s" s="154">
        <v>1597</v>
      </c>
      <c r="O84" t="s" s="154">
        <v>1598</v>
      </c>
      <c r="P84" t="s" s="154">
        <v>1599</v>
      </c>
      <c r="Q84" s="157"/>
      <c r="R84" s="157"/>
      <c r="S84" s="157"/>
      <c r="T84" t="s" s="154">
        <v>1600</v>
      </c>
      <c r="U84" t="s" s="154">
        <v>1601</v>
      </c>
      <c r="V84" s="157"/>
      <c r="W84" s="157"/>
      <c r="X84" s="157"/>
      <c r="Y84" s="157"/>
      <c r="Z84" s="157"/>
      <c r="AA84" s="157"/>
      <c r="AB84" s="157"/>
      <c r="AC84" s="157"/>
      <c r="AD84" t="s" s="154">
        <v>1602</v>
      </c>
      <c r="AE84" t="s" s="154">
        <v>1603</v>
      </c>
      <c r="AF84" s="159"/>
    </row>
    <row r="85" ht="15" customHeight="1">
      <c r="A85" s="198"/>
      <c r="B85" s="157"/>
      <c r="C85" s="157"/>
      <c r="D85" s="157"/>
      <c r="E85" s="157"/>
      <c r="F85" s="157"/>
      <c r="G85" t="s" s="154">
        <v>1604</v>
      </c>
      <c r="H85" s="157"/>
      <c r="I85" s="157"/>
      <c r="J85" s="157"/>
      <c r="K85" s="157"/>
      <c r="L85" s="157"/>
      <c r="M85" t="s" s="154">
        <v>1605</v>
      </c>
      <c r="N85" t="s" s="154">
        <v>1606</v>
      </c>
      <c r="O85" t="s" s="154">
        <v>1607</v>
      </c>
      <c r="P85" t="s" s="154">
        <v>1608</v>
      </c>
      <c r="Q85" s="157"/>
      <c r="R85" s="157"/>
      <c r="S85" s="157"/>
      <c r="T85" t="s" s="154">
        <v>1609</v>
      </c>
      <c r="U85" t="s" s="154">
        <v>1610</v>
      </c>
      <c r="V85" s="157"/>
      <c r="W85" s="157"/>
      <c r="X85" s="157"/>
      <c r="Y85" s="157"/>
      <c r="Z85" s="157"/>
      <c r="AA85" s="157"/>
      <c r="AB85" s="157"/>
      <c r="AC85" s="157"/>
      <c r="AD85" t="s" s="154">
        <v>1611</v>
      </c>
      <c r="AE85" t="s" s="154">
        <v>1612</v>
      </c>
      <c r="AF85" s="159"/>
    </row>
    <row r="86" ht="15" customHeight="1">
      <c r="A86" s="198"/>
      <c r="B86" s="157"/>
      <c r="C86" s="157"/>
      <c r="D86" s="157"/>
      <c r="E86" s="157"/>
      <c r="F86" s="157"/>
      <c r="G86" t="s" s="154">
        <v>1613</v>
      </c>
      <c r="H86" s="157"/>
      <c r="I86" s="157"/>
      <c r="J86" s="157"/>
      <c r="K86" s="157"/>
      <c r="L86" s="157"/>
      <c r="M86" s="157"/>
      <c r="N86" t="s" s="154">
        <v>1614</v>
      </c>
      <c r="O86" t="s" s="154">
        <v>1615</v>
      </c>
      <c r="P86" t="s" s="154">
        <v>1616</v>
      </c>
      <c r="Q86" s="157"/>
      <c r="R86" s="157"/>
      <c r="S86" s="157"/>
      <c r="T86" t="s" s="154">
        <v>1617</v>
      </c>
      <c r="U86" t="s" s="154">
        <v>1618</v>
      </c>
      <c r="V86" s="157"/>
      <c r="W86" s="157"/>
      <c r="X86" s="157"/>
      <c r="Y86" s="157"/>
      <c r="Z86" s="157"/>
      <c r="AA86" s="157"/>
      <c r="AB86" s="157"/>
      <c r="AC86" s="157"/>
      <c r="AD86" t="s" s="154">
        <v>1619</v>
      </c>
      <c r="AE86" t="s" s="154">
        <v>1620</v>
      </c>
      <c r="AF86" s="159"/>
    </row>
    <row r="87" ht="15" customHeight="1">
      <c r="A87" s="198"/>
      <c r="B87" s="157"/>
      <c r="C87" s="157"/>
      <c r="D87" s="157"/>
      <c r="E87" s="157"/>
      <c r="F87" s="157"/>
      <c r="G87" t="s" s="154">
        <v>1621</v>
      </c>
      <c r="H87" s="157"/>
      <c r="I87" s="157"/>
      <c r="J87" s="157"/>
      <c r="K87" s="157"/>
      <c r="L87" s="157"/>
      <c r="M87" s="157"/>
      <c r="N87" t="s" s="154">
        <v>1622</v>
      </c>
      <c r="O87" t="s" s="154">
        <v>1623</v>
      </c>
      <c r="P87" t="s" s="154">
        <v>1624</v>
      </c>
      <c r="Q87" s="157"/>
      <c r="R87" s="157"/>
      <c r="S87" s="157"/>
      <c r="T87" t="s" s="154">
        <v>1625</v>
      </c>
      <c r="U87" t="s" s="154">
        <v>1626</v>
      </c>
      <c r="V87" s="157"/>
      <c r="W87" s="157"/>
      <c r="X87" s="157"/>
      <c r="Y87" s="157"/>
      <c r="Z87" s="157"/>
      <c r="AA87" s="157"/>
      <c r="AB87" s="157"/>
      <c r="AC87" s="157"/>
      <c r="AD87" t="s" s="154">
        <v>1627</v>
      </c>
      <c r="AE87" t="s" s="154">
        <v>1628</v>
      </c>
      <c r="AF87" s="159"/>
    </row>
    <row r="88" ht="15" customHeight="1">
      <c r="A88" s="198"/>
      <c r="B88" s="157"/>
      <c r="C88" s="157"/>
      <c r="D88" s="157"/>
      <c r="E88" s="157"/>
      <c r="F88" s="157"/>
      <c r="G88" t="s" s="154">
        <v>1629</v>
      </c>
      <c r="H88" s="157"/>
      <c r="I88" s="157"/>
      <c r="J88" s="157"/>
      <c r="K88" s="157"/>
      <c r="L88" s="157"/>
      <c r="M88" s="157"/>
      <c r="N88" t="s" s="154">
        <v>1630</v>
      </c>
      <c r="O88" t="s" s="154">
        <v>1631</v>
      </c>
      <c r="P88" t="s" s="154">
        <v>1632</v>
      </c>
      <c r="Q88" s="157"/>
      <c r="R88" s="157"/>
      <c r="S88" s="157"/>
      <c r="T88" t="s" s="154">
        <v>1633</v>
      </c>
      <c r="U88" t="s" s="154">
        <v>1634</v>
      </c>
      <c r="V88" s="157"/>
      <c r="W88" s="157"/>
      <c r="X88" s="157"/>
      <c r="Y88" s="157"/>
      <c r="Z88" s="157"/>
      <c r="AA88" s="157"/>
      <c r="AB88" s="157"/>
      <c r="AC88" s="157"/>
      <c r="AD88" t="s" s="154">
        <v>1635</v>
      </c>
      <c r="AE88" t="s" s="154">
        <v>1636</v>
      </c>
      <c r="AF88" s="159"/>
    </row>
    <row r="89" ht="15" customHeight="1">
      <c r="A89" s="198"/>
      <c r="B89" s="157"/>
      <c r="C89" s="157"/>
      <c r="D89" s="157"/>
      <c r="E89" s="157"/>
      <c r="F89" s="157"/>
      <c r="G89" t="s" s="154">
        <v>1637</v>
      </c>
      <c r="H89" s="157"/>
      <c r="I89" s="157"/>
      <c r="J89" s="157"/>
      <c r="K89" s="157"/>
      <c r="L89" s="157"/>
      <c r="M89" s="157"/>
      <c r="N89" t="s" s="154">
        <v>1638</v>
      </c>
      <c r="O89" t="s" s="154">
        <v>792</v>
      </c>
      <c r="P89" t="s" s="154">
        <v>1639</v>
      </c>
      <c r="Q89" s="157"/>
      <c r="R89" s="157"/>
      <c r="S89" s="157"/>
      <c r="T89" t="s" s="154">
        <v>1640</v>
      </c>
      <c r="U89" t="s" s="154">
        <v>1641</v>
      </c>
      <c r="V89" s="157"/>
      <c r="W89" s="157"/>
      <c r="X89" s="157"/>
      <c r="Y89" s="157"/>
      <c r="Z89" s="157"/>
      <c r="AA89" s="157"/>
      <c r="AB89" s="157"/>
      <c r="AC89" s="157"/>
      <c r="AD89" t="s" s="154">
        <v>1642</v>
      </c>
      <c r="AE89" t="s" s="154">
        <v>1643</v>
      </c>
      <c r="AF89" s="159"/>
    </row>
    <row r="90" ht="15" customHeight="1">
      <c r="A90" s="198"/>
      <c r="B90" s="157"/>
      <c r="C90" s="157"/>
      <c r="D90" s="157"/>
      <c r="E90" s="157"/>
      <c r="F90" s="157"/>
      <c r="G90" t="s" s="154">
        <v>1645</v>
      </c>
      <c r="H90" s="157"/>
      <c r="I90" s="157"/>
      <c r="J90" s="157"/>
      <c r="K90" s="157"/>
      <c r="L90" s="157"/>
      <c r="M90" s="157"/>
      <c r="N90" t="s" s="154">
        <v>1646</v>
      </c>
      <c r="O90" t="s" s="154">
        <v>1647</v>
      </c>
      <c r="P90" t="s" s="154">
        <v>1648</v>
      </c>
      <c r="Q90" s="157"/>
      <c r="R90" s="157"/>
      <c r="S90" s="157"/>
      <c r="T90" t="s" s="154">
        <v>1649</v>
      </c>
      <c r="U90" t="s" s="154">
        <v>1650</v>
      </c>
      <c r="V90" s="157"/>
      <c r="W90" s="157"/>
      <c r="X90" s="157"/>
      <c r="Y90" s="157"/>
      <c r="Z90" s="157"/>
      <c r="AA90" s="157"/>
      <c r="AB90" s="157"/>
      <c r="AC90" s="157"/>
      <c r="AD90" t="s" s="154">
        <v>1651</v>
      </c>
      <c r="AE90" t="s" s="154">
        <v>1652</v>
      </c>
      <c r="AF90" s="159"/>
    </row>
    <row r="91" ht="15" customHeight="1">
      <c r="A91" s="198"/>
      <c r="B91" s="157"/>
      <c r="C91" s="157"/>
      <c r="D91" s="157"/>
      <c r="E91" s="157"/>
      <c r="F91" s="157"/>
      <c r="G91" t="s" s="154">
        <v>1653</v>
      </c>
      <c r="H91" s="157"/>
      <c r="I91" s="157"/>
      <c r="J91" s="157"/>
      <c r="K91" s="157"/>
      <c r="L91" s="157"/>
      <c r="M91" s="157"/>
      <c r="N91" t="s" s="154">
        <v>1654</v>
      </c>
      <c r="O91" t="s" s="154">
        <v>1655</v>
      </c>
      <c r="P91" t="s" s="154">
        <v>1656</v>
      </c>
      <c r="Q91" s="157"/>
      <c r="R91" s="157"/>
      <c r="S91" s="157"/>
      <c r="T91" t="s" s="154">
        <v>1657</v>
      </c>
      <c r="U91" t="s" s="154">
        <v>1658</v>
      </c>
      <c r="V91" s="157"/>
      <c r="W91" s="157"/>
      <c r="X91" s="157"/>
      <c r="Y91" s="157"/>
      <c r="Z91" s="157"/>
      <c r="AA91" s="157"/>
      <c r="AB91" s="157"/>
      <c r="AC91" s="157"/>
      <c r="AD91" t="s" s="154">
        <v>1659</v>
      </c>
      <c r="AE91" t="s" s="154">
        <v>1660</v>
      </c>
      <c r="AF91" s="159"/>
    </row>
    <row r="92" ht="15" customHeight="1">
      <c r="A92" s="198"/>
      <c r="B92" s="157"/>
      <c r="C92" s="157"/>
      <c r="D92" s="157"/>
      <c r="E92" s="157"/>
      <c r="F92" s="157"/>
      <c r="G92" t="s" s="154">
        <v>1661</v>
      </c>
      <c r="H92" s="157"/>
      <c r="I92" s="157"/>
      <c r="J92" s="157"/>
      <c r="K92" s="157"/>
      <c r="L92" s="157"/>
      <c r="M92" s="157"/>
      <c r="N92" t="s" s="154">
        <v>1662</v>
      </c>
      <c r="O92" t="s" s="154">
        <v>1663</v>
      </c>
      <c r="P92" t="s" s="154">
        <v>1664</v>
      </c>
      <c r="Q92" s="157"/>
      <c r="R92" s="157"/>
      <c r="S92" s="157"/>
      <c r="T92" t="s" s="154">
        <v>1665</v>
      </c>
      <c r="U92" t="s" s="154">
        <v>1666</v>
      </c>
      <c r="V92" s="157"/>
      <c r="W92" s="157"/>
      <c r="X92" s="157"/>
      <c r="Y92" s="157"/>
      <c r="Z92" s="157"/>
      <c r="AA92" s="157"/>
      <c r="AB92" s="157"/>
      <c r="AC92" s="157"/>
      <c r="AD92" t="s" s="154">
        <v>1667</v>
      </c>
      <c r="AE92" t="s" s="154">
        <v>1668</v>
      </c>
      <c r="AF92" s="159"/>
    </row>
    <row r="93" ht="15" customHeight="1">
      <c r="A93" s="198"/>
      <c r="B93" s="157"/>
      <c r="C93" s="157"/>
      <c r="D93" s="157"/>
      <c r="E93" s="157"/>
      <c r="F93" s="157"/>
      <c r="G93" t="s" s="154">
        <v>1669</v>
      </c>
      <c r="H93" s="157"/>
      <c r="I93" s="157"/>
      <c r="J93" s="157"/>
      <c r="K93" s="157"/>
      <c r="L93" s="157"/>
      <c r="M93" s="157"/>
      <c r="N93" t="s" s="154">
        <v>1670</v>
      </c>
      <c r="O93" t="s" s="154">
        <v>1671</v>
      </c>
      <c r="P93" t="s" s="154">
        <v>1672</v>
      </c>
      <c r="Q93" s="157"/>
      <c r="R93" s="157"/>
      <c r="S93" s="157"/>
      <c r="T93" t="s" s="154">
        <v>1673</v>
      </c>
      <c r="U93" t="s" s="154">
        <v>1674</v>
      </c>
      <c r="V93" s="157"/>
      <c r="W93" s="157"/>
      <c r="X93" s="157"/>
      <c r="Y93" s="157"/>
      <c r="Z93" s="157"/>
      <c r="AA93" s="157"/>
      <c r="AB93" s="157"/>
      <c r="AC93" s="157"/>
      <c r="AD93" t="s" s="154">
        <v>1675</v>
      </c>
      <c r="AE93" t="s" s="154">
        <v>1676</v>
      </c>
      <c r="AF93" s="159"/>
    </row>
    <row r="94" ht="15" customHeight="1">
      <c r="A94" s="198"/>
      <c r="B94" s="157"/>
      <c r="C94" s="157"/>
      <c r="D94" s="157"/>
      <c r="E94" s="157"/>
      <c r="F94" s="157"/>
      <c r="G94" t="s" s="154">
        <v>1677</v>
      </c>
      <c r="H94" s="157"/>
      <c r="I94" s="157"/>
      <c r="J94" s="157"/>
      <c r="K94" s="157"/>
      <c r="L94" s="157"/>
      <c r="M94" s="157"/>
      <c r="N94" t="s" s="154">
        <v>1678</v>
      </c>
      <c r="O94" t="s" s="154">
        <v>1679</v>
      </c>
      <c r="P94" t="s" s="154">
        <v>1680</v>
      </c>
      <c r="Q94" s="157"/>
      <c r="R94" s="157"/>
      <c r="S94" s="157"/>
      <c r="T94" t="s" s="154">
        <v>1681</v>
      </c>
      <c r="U94" t="s" s="154">
        <v>1682</v>
      </c>
      <c r="V94" s="157"/>
      <c r="W94" s="157"/>
      <c r="X94" s="157"/>
      <c r="Y94" s="157"/>
      <c r="Z94" s="157"/>
      <c r="AA94" s="157"/>
      <c r="AB94" s="157"/>
      <c r="AC94" s="157"/>
      <c r="AD94" t="s" s="154">
        <v>1131</v>
      </c>
      <c r="AE94" t="s" s="154">
        <v>1683</v>
      </c>
      <c r="AF94" s="159"/>
    </row>
    <row r="95" ht="15" customHeight="1">
      <c r="A95" s="198"/>
      <c r="B95" s="157"/>
      <c r="C95" s="157"/>
      <c r="D95" s="157"/>
      <c r="E95" s="157"/>
      <c r="F95" s="157"/>
      <c r="G95" t="s" s="154">
        <v>1684</v>
      </c>
      <c r="H95" s="157"/>
      <c r="I95" s="157"/>
      <c r="J95" s="157"/>
      <c r="K95" s="157"/>
      <c r="L95" s="157"/>
      <c r="M95" s="157"/>
      <c r="N95" t="s" s="154">
        <v>1685</v>
      </c>
      <c r="O95" t="s" s="154">
        <v>1686</v>
      </c>
      <c r="P95" t="s" s="154">
        <v>1687</v>
      </c>
      <c r="Q95" s="157"/>
      <c r="R95" s="157"/>
      <c r="S95" s="157"/>
      <c r="T95" t="s" s="154">
        <v>1688</v>
      </c>
      <c r="U95" t="s" s="154">
        <v>1689</v>
      </c>
      <c r="V95" s="157"/>
      <c r="W95" s="157"/>
      <c r="X95" s="157"/>
      <c r="Y95" s="157"/>
      <c r="Z95" s="157"/>
      <c r="AA95" s="157"/>
      <c r="AB95" s="157"/>
      <c r="AC95" s="157"/>
      <c r="AD95" t="s" s="154">
        <v>1690</v>
      </c>
      <c r="AE95" t="s" s="154">
        <v>1691</v>
      </c>
      <c r="AF95" s="159"/>
    </row>
    <row r="96" ht="15" customHeight="1">
      <c r="A96" s="198"/>
      <c r="B96" s="157"/>
      <c r="C96" s="157"/>
      <c r="D96" s="157"/>
      <c r="E96" s="157"/>
      <c r="F96" s="157"/>
      <c r="G96" t="s" s="154">
        <v>1692</v>
      </c>
      <c r="H96" s="157"/>
      <c r="I96" s="157"/>
      <c r="J96" s="157"/>
      <c r="K96" s="157"/>
      <c r="L96" s="157"/>
      <c r="M96" s="157"/>
      <c r="N96" t="s" s="154">
        <v>1693</v>
      </c>
      <c r="O96" t="s" s="154">
        <v>1694</v>
      </c>
      <c r="P96" t="s" s="154">
        <v>1695</v>
      </c>
      <c r="Q96" s="157"/>
      <c r="R96" s="157"/>
      <c r="S96" s="157"/>
      <c r="T96" t="s" s="154">
        <v>1696</v>
      </c>
      <c r="U96" t="s" s="154">
        <v>1697</v>
      </c>
      <c r="V96" s="157"/>
      <c r="W96" s="157"/>
      <c r="X96" s="157"/>
      <c r="Y96" s="157"/>
      <c r="Z96" s="157"/>
      <c r="AA96" s="157"/>
      <c r="AB96" s="157"/>
      <c r="AC96" s="157"/>
      <c r="AD96" t="s" s="154">
        <v>1698</v>
      </c>
      <c r="AE96" t="s" s="154">
        <v>1699</v>
      </c>
      <c r="AF96" s="159"/>
    </row>
    <row r="97" ht="15" customHeight="1">
      <c r="A97" s="198"/>
      <c r="B97" s="157"/>
      <c r="C97" s="157"/>
      <c r="D97" s="157"/>
      <c r="E97" s="157"/>
      <c r="F97" s="157"/>
      <c r="G97" t="s" s="154">
        <v>1700</v>
      </c>
      <c r="H97" s="157"/>
      <c r="I97" s="157"/>
      <c r="J97" s="157"/>
      <c r="K97" s="157"/>
      <c r="L97" s="157"/>
      <c r="M97" s="157"/>
      <c r="N97" t="s" s="154">
        <v>1701</v>
      </c>
      <c r="O97" t="s" s="154">
        <v>1702</v>
      </c>
      <c r="P97" t="s" s="154">
        <v>1703</v>
      </c>
      <c r="Q97" s="157"/>
      <c r="R97" s="157"/>
      <c r="S97" s="157"/>
      <c r="T97" t="s" s="154">
        <v>1704</v>
      </c>
      <c r="U97" t="s" s="154">
        <v>1705</v>
      </c>
      <c r="V97" s="157"/>
      <c r="W97" s="157"/>
      <c r="X97" s="157"/>
      <c r="Y97" s="157"/>
      <c r="Z97" s="157"/>
      <c r="AA97" s="157"/>
      <c r="AB97" s="157"/>
      <c r="AC97" s="157"/>
      <c r="AD97" t="s" s="154">
        <v>1706</v>
      </c>
      <c r="AE97" t="s" s="154">
        <v>1707</v>
      </c>
      <c r="AF97" s="159"/>
    </row>
    <row r="98" ht="15" customHeight="1">
      <c r="A98" s="198"/>
      <c r="B98" s="157"/>
      <c r="C98" s="157"/>
      <c r="D98" s="157"/>
      <c r="E98" s="157"/>
      <c r="F98" s="157"/>
      <c r="G98" t="s" s="154">
        <v>1708</v>
      </c>
      <c r="H98" s="157"/>
      <c r="I98" s="157"/>
      <c r="J98" s="157"/>
      <c r="K98" s="157"/>
      <c r="L98" s="157"/>
      <c r="M98" s="157"/>
      <c r="N98" t="s" s="154">
        <v>1709</v>
      </c>
      <c r="O98" t="s" s="154">
        <v>1710</v>
      </c>
      <c r="P98" t="s" s="154">
        <v>1711</v>
      </c>
      <c r="Q98" s="157"/>
      <c r="R98" s="157"/>
      <c r="S98" s="157"/>
      <c r="T98" t="s" s="154">
        <v>1712</v>
      </c>
      <c r="U98" t="s" s="154">
        <v>1713</v>
      </c>
      <c r="V98" s="157"/>
      <c r="W98" s="157"/>
      <c r="X98" s="157"/>
      <c r="Y98" s="157"/>
      <c r="Z98" s="157"/>
      <c r="AA98" s="157"/>
      <c r="AB98" s="157"/>
      <c r="AC98" s="157"/>
      <c r="AD98" t="s" s="154">
        <v>1714</v>
      </c>
      <c r="AE98" t="s" s="154">
        <v>1715</v>
      </c>
      <c r="AF98" s="159"/>
    </row>
    <row r="99" ht="15" customHeight="1">
      <c r="A99" s="198"/>
      <c r="B99" s="157"/>
      <c r="C99" s="157"/>
      <c r="D99" s="157"/>
      <c r="E99" s="157"/>
      <c r="F99" s="157"/>
      <c r="G99" t="s" s="154">
        <v>1716</v>
      </c>
      <c r="H99" s="157"/>
      <c r="I99" s="157"/>
      <c r="J99" s="157"/>
      <c r="K99" s="157"/>
      <c r="L99" s="157"/>
      <c r="M99" s="157"/>
      <c r="N99" t="s" s="154">
        <v>1717</v>
      </c>
      <c r="O99" t="s" s="154">
        <v>1718</v>
      </c>
      <c r="P99" t="s" s="154">
        <v>606</v>
      </c>
      <c r="Q99" s="157"/>
      <c r="R99" s="157"/>
      <c r="S99" s="157"/>
      <c r="T99" t="s" s="154">
        <v>1719</v>
      </c>
      <c r="U99" t="s" s="154">
        <v>1720</v>
      </c>
      <c r="V99" s="157"/>
      <c r="W99" s="157"/>
      <c r="X99" s="157"/>
      <c r="Y99" s="157"/>
      <c r="Z99" s="157"/>
      <c r="AA99" s="157"/>
      <c r="AB99" s="157"/>
      <c r="AC99" s="157"/>
      <c r="AD99" t="s" s="154">
        <v>966</v>
      </c>
      <c r="AE99" t="s" s="154">
        <v>1721</v>
      </c>
      <c r="AF99" s="159"/>
    </row>
    <row r="100" ht="15" customHeight="1">
      <c r="A100" s="198"/>
      <c r="B100" s="157"/>
      <c r="C100" s="157"/>
      <c r="D100" s="157"/>
      <c r="E100" s="157"/>
      <c r="F100" s="157"/>
      <c r="G100" t="s" s="154">
        <v>1722</v>
      </c>
      <c r="H100" s="157"/>
      <c r="I100" s="157"/>
      <c r="J100" s="157"/>
      <c r="K100" s="157"/>
      <c r="L100" s="157"/>
      <c r="M100" s="157"/>
      <c r="N100" t="s" s="154">
        <v>610</v>
      </c>
      <c r="O100" t="s" s="154">
        <v>1723</v>
      </c>
      <c r="P100" t="s" s="154">
        <v>1724</v>
      </c>
      <c r="Q100" s="157"/>
      <c r="R100" s="157"/>
      <c r="S100" s="157"/>
      <c r="T100" t="s" s="154">
        <v>1725</v>
      </c>
      <c r="U100" t="s" s="154">
        <v>1726</v>
      </c>
      <c r="V100" s="157"/>
      <c r="W100" s="157"/>
      <c r="X100" s="157"/>
      <c r="Y100" s="157"/>
      <c r="Z100" s="157"/>
      <c r="AA100" s="157"/>
      <c r="AB100" s="157"/>
      <c r="AC100" s="157"/>
      <c r="AD100" t="s" s="154">
        <v>1727</v>
      </c>
      <c r="AE100" t="s" s="154">
        <v>1728</v>
      </c>
      <c r="AF100" s="159"/>
    </row>
    <row r="101" ht="15" customHeight="1">
      <c r="A101" s="198"/>
      <c r="B101" s="157"/>
      <c r="C101" s="157"/>
      <c r="D101" s="157"/>
      <c r="E101" s="157"/>
      <c r="F101" s="157"/>
      <c r="G101" t="s" s="154">
        <v>1729</v>
      </c>
      <c r="H101" s="157"/>
      <c r="I101" s="157"/>
      <c r="J101" s="157"/>
      <c r="K101" s="157"/>
      <c r="L101" s="157"/>
      <c r="M101" s="157"/>
      <c r="N101" t="s" s="154">
        <v>1730</v>
      </c>
      <c r="O101" t="s" s="154">
        <v>1731</v>
      </c>
      <c r="P101" t="s" s="154">
        <v>1732</v>
      </c>
      <c r="Q101" s="157"/>
      <c r="R101" s="157"/>
      <c r="S101" s="157"/>
      <c r="T101" t="s" s="154">
        <v>1733</v>
      </c>
      <c r="U101" t="s" s="154">
        <v>1734</v>
      </c>
      <c r="V101" s="157"/>
      <c r="W101" s="157"/>
      <c r="X101" s="157"/>
      <c r="Y101" s="157"/>
      <c r="Z101" s="157"/>
      <c r="AA101" s="157"/>
      <c r="AB101" s="157"/>
      <c r="AC101" s="157"/>
      <c r="AD101" t="s" s="154">
        <v>1735</v>
      </c>
      <c r="AE101" t="s" s="154">
        <v>1736</v>
      </c>
      <c r="AF101" s="159"/>
    </row>
    <row r="102" ht="15" customHeight="1">
      <c r="A102" s="198"/>
      <c r="B102" s="157"/>
      <c r="C102" s="157"/>
      <c r="D102" s="157"/>
      <c r="E102" s="157"/>
      <c r="F102" s="157"/>
      <c r="G102" t="s" s="154">
        <v>1737</v>
      </c>
      <c r="H102" s="157"/>
      <c r="I102" s="157"/>
      <c r="J102" s="157"/>
      <c r="K102" s="157"/>
      <c r="L102" s="157"/>
      <c r="M102" s="157"/>
      <c r="N102" t="s" s="154">
        <v>1700</v>
      </c>
      <c r="O102" t="s" s="154">
        <v>1738</v>
      </c>
      <c r="P102" t="s" s="154">
        <v>1739</v>
      </c>
      <c r="Q102" s="157"/>
      <c r="R102" s="157"/>
      <c r="S102" s="157"/>
      <c r="T102" t="s" s="154">
        <v>1740</v>
      </c>
      <c r="U102" t="s" s="154">
        <v>1741</v>
      </c>
      <c r="V102" s="157"/>
      <c r="W102" s="157"/>
      <c r="X102" s="157"/>
      <c r="Y102" s="157"/>
      <c r="Z102" s="157"/>
      <c r="AA102" s="157"/>
      <c r="AB102" s="157"/>
      <c r="AC102" s="157"/>
      <c r="AD102" t="s" s="154">
        <v>1742</v>
      </c>
      <c r="AE102" t="s" s="154">
        <v>1743</v>
      </c>
      <c r="AF102" s="159"/>
    </row>
    <row r="103" ht="15" customHeight="1">
      <c r="A103" s="198"/>
      <c r="B103" s="157"/>
      <c r="C103" s="157"/>
      <c r="D103" s="157"/>
      <c r="E103" s="157"/>
      <c r="F103" s="157"/>
      <c r="G103" t="s" s="154">
        <v>1744</v>
      </c>
      <c r="H103" s="157"/>
      <c r="I103" s="157"/>
      <c r="J103" s="157"/>
      <c r="K103" s="157"/>
      <c r="L103" s="157"/>
      <c r="M103" s="157"/>
      <c r="N103" t="s" s="154">
        <v>1745</v>
      </c>
      <c r="O103" t="s" s="154">
        <v>1746</v>
      </c>
      <c r="P103" t="s" s="154">
        <v>1747</v>
      </c>
      <c r="Q103" s="157"/>
      <c r="R103" s="157"/>
      <c r="S103" s="157"/>
      <c r="T103" t="s" s="154">
        <v>1748</v>
      </c>
      <c r="U103" t="s" s="154">
        <v>1749</v>
      </c>
      <c r="V103" s="157"/>
      <c r="W103" s="157"/>
      <c r="X103" s="157"/>
      <c r="Y103" s="157"/>
      <c r="Z103" s="157"/>
      <c r="AA103" s="157"/>
      <c r="AB103" s="157"/>
      <c r="AC103" s="157"/>
      <c r="AD103" t="s" s="154">
        <v>1750</v>
      </c>
      <c r="AE103" t="s" s="154">
        <v>1751</v>
      </c>
      <c r="AF103" s="159"/>
    </row>
    <row r="104" ht="15" customHeight="1">
      <c r="A104" s="198"/>
      <c r="B104" s="157"/>
      <c r="C104" s="157"/>
      <c r="D104" s="157"/>
      <c r="E104" s="157"/>
      <c r="F104" s="157"/>
      <c r="G104" t="s" s="154">
        <v>1752</v>
      </c>
      <c r="H104" s="157"/>
      <c r="I104" s="157"/>
      <c r="J104" s="157"/>
      <c r="K104" s="157"/>
      <c r="L104" s="157"/>
      <c r="M104" s="157"/>
      <c r="N104" t="s" s="154">
        <v>1753</v>
      </c>
      <c r="O104" t="s" s="154">
        <v>1754</v>
      </c>
      <c r="P104" t="s" s="154">
        <v>545</v>
      </c>
      <c r="Q104" s="157"/>
      <c r="R104" s="157"/>
      <c r="S104" s="157"/>
      <c r="T104" t="s" s="154">
        <v>1755</v>
      </c>
      <c r="U104" t="s" s="154">
        <v>1756</v>
      </c>
      <c r="V104" s="157"/>
      <c r="W104" s="157"/>
      <c r="X104" s="157"/>
      <c r="Y104" s="157"/>
      <c r="Z104" s="157"/>
      <c r="AA104" s="157"/>
      <c r="AB104" s="157"/>
      <c r="AC104" s="157"/>
      <c r="AD104" t="s" s="154">
        <v>1757</v>
      </c>
      <c r="AE104" t="s" s="154">
        <v>1758</v>
      </c>
      <c r="AF104" s="159"/>
    </row>
    <row r="105" ht="15" customHeight="1">
      <c r="A105" s="198"/>
      <c r="B105" s="157"/>
      <c r="C105" s="157"/>
      <c r="D105" s="157"/>
      <c r="E105" s="157"/>
      <c r="F105" s="157"/>
      <c r="G105" t="s" s="154">
        <v>1759</v>
      </c>
      <c r="H105" s="157"/>
      <c r="I105" s="157"/>
      <c r="J105" s="157"/>
      <c r="K105" s="157"/>
      <c r="L105" s="157"/>
      <c r="M105" s="157"/>
      <c r="N105" t="s" s="154">
        <v>1760</v>
      </c>
      <c r="O105" t="s" s="154">
        <v>1761</v>
      </c>
      <c r="P105" t="s" s="154">
        <v>1762</v>
      </c>
      <c r="Q105" s="157"/>
      <c r="R105" s="157"/>
      <c r="S105" s="157"/>
      <c r="T105" t="s" s="154">
        <v>1763</v>
      </c>
      <c r="U105" t="s" s="154">
        <v>1764</v>
      </c>
      <c r="V105" s="157"/>
      <c r="W105" s="157"/>
      <c r="X105" s="157"/>
      <c r="Y105" s="157"/>
      <c r="Z105" s="157"/>
      <c r="AA105" s="157"/>
      <c r="AB105" s="157"/>
      <c r="AC105" s="157"/>
      <c r="AD105" t="s" s="154">
        <v>1765</v>
      </c>
      <c r="AE105" t="s" s="154">
        <v>1766</v>
      </c>
      <c r="AF105" s="159"/>
    </row>
    <row r="106" ht="15" customHeight="1">
      <c r="A106" s="198"/>
      <c r="B106" s="157"/>
      <c r="C106" s="157"/>
      <c r="D106" s="157"/>
      <c r="E106" s="157"/>
      <c r="F106" s="157"/>
      <c r="G106" t="s" s="154">
        <v>545</v>
      </c>
      <c r="H106" s="157"/>
      <c r="I106" s="157"/>
      <c r="J106" s="157"/>
      <c r="K106" s="157"/>
      <c r="L106" s="157"/>
      <c r="M106" s="157"/>
      <c r="N106" t="s" s="154">
        <v>1767</v>
      </c>
      <c r="O106" t="s" s="154">
        <v>1768</v>
      </c>
      <c r="P106" t="s" s="154">
        <v>1769</v>
      </c>
      <c r="Q106" s="157"/>
      <c r="R106" s="157"/>
      <c r="S106" s="157"/>
      <c r="T106" t="s" s="154">
        <v>1770</v>
      </c>
      <c r="U106" t="s" s="154">
        <v>1345</v>
      </c>
      <c r="V106" s="157"/>
      <c r="W106" s="157"/>
      <c r="X106" s="157"/>
      <c r="Y106" s="157"/>
      <c r="Z106" s="157"/>
      <c r="AA106" s="157"/>
      <c r="AB106" s="157"/>
      <c r="AC106" s="157"/>
      <c r="AD106" t="s" s="154">
        <v>1771</v>
      </c>
      <c r="AE106" t="s" s="154">
        <v>1772</v>
      </c>
      <c r="AF106" s="159"/>
    </row>
    <row r="107" ht="15" customHeight="1">
      <c r="A107" s="198"/>
      <c r="B107" s="157"/>
      <c r="C107" s="157"/>
      <c r="D107" s="157"/>
      <c r="E107" s="157"/>
      <c r="F107" s="157"/>
      <c r="G107" t="s" s="154">
        <v>1773</v>
      </c>
      <c r="H107" s="157"/>
      <c r="I107" s="157"/>
      <c r="J107" s="157"/>
      <c r="K107" s="157"/>
      <c r="L107" s="157"/>
      <c r="M107" s="157"/>
      <c r="N107" t="s" s="154">
        <v>1774</v>
      </c>
      <c r="O107" t="s" s="154">
        <v>1775</v>
      </c>
      <c r="P107" t="s" s="154">
        <v>1776</v>
      </c>
      <c r="Q107" s="157"/>
      <c r="R107" s="157"/>
      <c r="S107" s="157"/>
      <c r="T107" t="s" s="154">
        <v>1777</v>
      </c>
      <c r="U107" t="s" s="154">
        <v>1778</v>
      </c>
      <c r="V107" s="157"/>
      <c r="W107" s="157"/>
      <c r="X107" s="157"/>
      <c r="Y107" s="157"/>
      <c r="Z107" s="157"/>
      <c r="AA107" s="157"/>
      <c r="AB107" s="157"/>
      <c r="AC107" s="157"/>
      <c r="AD107" t="s" s="154">
        <v>1779</v>
      </c>
      <c r="AE107" t="s" s="154">
        <v>1780</v>
      </c>
      <c r="AF107" s="159"/>
    </row>
    <row r="108" ht="15" customHeight="1">
      <c r="A108" s="198"/>
      <c r="B108" s="157"/>
      <c r="C108" s="157"/>
      <c r="D108" s="157"/>
      <c r="E108" s="157"/>
      <c r="F108" s="157"/>
      <c r="G108" t="s" s="154">
        <v>1781</v>
      </c>
      <c r="H108" s="157"/>
      <c r="I108" s="157"/>
      <c r="J108" s="157"/>
      <c r="K108" s="157"/>
      <c r="L108" s="157"/>
      <c r="M108" s="157"/>
      <c r="N108" t="s" s="154">
        <v>1782</v>
      </c>
      <c r="O108" t="s" s="154">
        <v>1783</v>
      </c>
      <c r="P108" t="s" s="154">
        <v>1784</v>
      </c>
      <c r="Q108" s="157"/>
      <c r="R108" s="157"/>
      <c r="S108" s="157"/>
      <c r="T108" t="s" s="154">
        <v>1785</v>
      </c>
      <c r="U108" t="s" s="154">
        <v>1786</v>
      </c>
      <c r="V108" s="157"/>
      <c r="W108" s="157"/>
      <c r="X108" s="157"/>
      <c r="Y108" s="157"/>
      <c r="Z108" s="157"/>
      <c r="AA108" s="157"/>
      <c r="AB108" s="157"/>
      <c r="AC108" s="157"/>
      <c r="AD108" t="s" s="154">
        <v>1787</v>
      </c>
      <c r="AE108" s="157"/>
      <c r="AF108" s="159"/>
    </row>
    <row r="109" ht="15" customHeight="1">
      <c r="A109" s="198"/>
      <c r="B109" s="157"/>
      <c r="C109" s="157"/>
      <c r="D109" s="157"/>
      <c r="E109" s="157"/>
      <c r="F109" s="157"/>
      <c r="G109" t="s" s="154">
        <v>1788</v>
      </c>
      <c r="H109" s="157"/>
      <c r="I109" s="157"/>
      <c r="J109" s="157"/>
      <c r="K109" s="157"/>
      <c r="L109" s="157"/>
      <c r="M109" s="157"/>
      <c r="N109" t="s" s="154">
        <v>606</v>
      </c>
      <c r="O109" t="s" s="154">
        <v>1789</v>
      </c>
      <c r="P109" t="s" s="154">
        <v>1790</v>
      </c>
      <c r="Q109" s="157"/>
      <c r="R109" s="157"/>
      <c r="S109" s="157"/>
      <c r="T109" t="s" s="154">
        <v>1791</v>
      </c>
      <c r="U109" t="s" s="154">
        <v>1792</v>
      </c>
      <c r="V109" s="157"/>
      <c r="W109" s="157"/>
      <c r="X109" s="157"/>
      <c r="Y109" s="157"/>
      <c r="Z109" s="157"/>
      <c r="AA109" s="157"/>
      <c r="AB109" s="157"/>
      <c r="AC109" s="157"/>
      <c r="AD109" t="s" s="154">
        <v>340</v>
      </c>
      <c r="AE109" s="157"/>
      <c r="AF109" s="159"/>
    </row>
    <row r="110" ht="15" customHeight="1">
      <c r="A110" s="198"/>
      <c r="B110" s="157"/>
      <c r="C110" s="157"/>
      <c r="D110" s="157"/>
      <c r="E110" s="157"/>
      <c r="F110" s="157"/>
      <c r="G110" t="s" s="154">
        <v>1541</v>
      </c>
      <c r="H110" s="157"/>
      <c r="I110" s="157"/>
      <c r="J110" s="157"/>
      <c r="K110" s="157"/>
      <c r="L110" s="157"/>
      <c r="M110" s="157"/>
      <c r="N110" t="s" s="154">
        <v>1793</v>
      </c>
      <c r="O110" t="s" s="154">
        <v>1794</v>
      </c>
      <c r="P110" t="s" s="154">
        <v>1795</v>
      </c>
      <c r="Q110" s="157"/>
      <c r="R110" s="157"/>
      <c r="S110" s="157"/>
      <c r="T110" t="s" s="154">
        <v>1796</v>
      </c>
      <c r="U110" t="s" s="154">
        <v>1797</v>
      </c>
      <c r="V110" s="157"/>
      <c r="W110" s="157"/>
      <c r="X110" s="157"/>
      <c r="Y110" s="157"/>
      <c r="Z110" s="157"/>
      <c r="AA110" s="157"/>
      <c r="AB110" s="157"/>
      <c r="AC110" s="157"/>
      <c r="AD110" t="s" s="154">
        <v>1798</v>
      </c>
      <c r="AE110" s="157"/>
      <c r="AF110" s="159"/>
    </row>
    <row r="111" ht="15" customHeight="1">
      <c r="A111" s="198"/>
      <c r="B111" s="157"/>
      <c r="C111" s="157"/>
      <c r="D111" s="157"/>
      <c r="E111" s="157"/>
      <c r="F111" s="157"/>
      <c r="G111" t="s" s="154">
        <v>1799</v>
      </c>
      <c r="H111" s="157"/>
      <c r="I111" s="157"/>
      <c r="J111" s="157"/>
      <c r="K111" s="157"/>
      <c r="L111" s="157"/>
      <c r="M111" s="157"/>
      <c r="N111" t="s" s="154">
        <v>1800</v>
      </c>
      <c r="O111" t="s" s="154">
        <v>1801</v>
      </c>
      <c r="P111" t="s" s="154">
        <v>1802</v>
      </c>
      <c r="Q111" s="157"/>
      <c r="R111" s="157"/>
      <c r="S111" s="157"/>
      <c r="T111" t="s" s="154">
        <v>1803</v>
      </c>
      <c r="U111" t="s" s="154">
        <v>1804</v>
      </c>
      <c r="V111" s="157"/>
      <c r="W111" s="157"/>
      <c r="X111" s="157"/>
      <c r="Y111" s="157"/>
      <c r="Z111" s="157"/>
      <c r="AA111" s="157"/>
      <c r="AB111" s="157"/>
      <c r="AC111" s="157"/>
      <c r="AD111" t="s" s="154">
        <v>1805</v>
      </c>
      <c r="AE111" s="157"/>
      <c r="AF111" s="159"/>
    </row>
    <row r="112" ht="15" customHeight="1">
      <c r="A112" s="198"/>
      <c r="B112" s="157"/>
      <c r="C112" s="157"/>
      <c r="D112" s="157"/>
      <c r="E112" s="157"/>
      <c r="F112" s="157"/>
      <c r="G112" t="s" s="154">
        <v>1806</v>
      </c>
      <c r="H112" s="157"/>
      <c r="I112" s="157"/>
      <c r="J112" s="157"/>
      <c r="K112" s="157"/>
      <c r="L112" s="157"/>
      <c r="M112" s="157"/>
      <c r="N112" t="s" s="154">
        <v>1807</v>
      </c>
      <c r="O112" t="s" s="154">
        <v>1808</v>
      </c>
      <c r="P112" t="s" s="154">
        <v>1809</v>
      </c>
      <c r="Q112" s="157"/>
      <c r="R112" s="157"/>
      <c r="S112" s="157"/>
      <c r="T112" t="s" s="154">
        <v>1810</v>
      </c>
      <c r="U112" t="s" s="154">
        <v>1432</v>
      </c>
      <c r="V112" s="157"/>
      <c r="W112" s="157"/>
      <c r="X112" s="157"/>
      <c r="Y112" s="157"/>
      <c r="Z112" s="157"/>
      <c r="AA112" s="157"/>
      <c r="AB112" s="157"/>
      <c r="AC112" s="157"/>
      <c r="AD112" t="s" s="154">
        <v>1811</v>
      </c>
      <c r="AE112" s="157"/>
      <c r="AF112" s="159"/>
    </row>
    <row r="113" ht="15" customHeight="1">
      <c r="A113" s="198"/>
      <c r="B113" s="157"/>
      <c r="C113" s="157"/>
      <c r="D113" s="157"/>
      <c r="E113" s="157"/>
      <c r="F113" s="157"/>
      <c r="G113" t="s" s="154">
        <v>160</v>
      </c>
      <c r="H113" s="157"/>
      <c r="I113" s="157"/>
      <c r="J113" s="157"/>
      <c r="K113" s="157"/>
      <c r="L113" s="157"/>
      <c r="M113" s="157"/>
      <c r="N113" t="s" s="154">
        <v>1812</v>
      </c>
      <c r="O113" t="s" s="154">
        <v>1813</v>
      </c>
      <c r="P113" t="s" s="154">
        <v>1814</v>
      </c>
      <c r="Q113" s="157"/>
      <c r="R113" s="157"/>
      <c r="S113" s="157"/>
      <c r="T113" t="s" s="154">
        <v>1815</v>
      </c>
      <c r="U113" t="s" s="154">
        <v>1816</v>
      </c>
      <c r="V113" s="157"/>
      <c r="W113" s="157"/>
      <c r="X113" s="157"/>
      <c r="Y113" s="157"/>
      <c r="Z113" s="157"/>
      <c r="AA113" s="157"/>
      <c r="AB113" s="157"/>
      <c r="AC113" s="157"/>
      <c r="AD113" t="s" s="154">
        <v>1817</v>
      </c>
      <c r="AE113" s="157"/>
      <c r="AF113" s="159"/>
    </row>
    <row r="114" ht="15" customHeight="1">
      <c r="A114" s="198"/>
      <c r="B114" s="157"/>
      <c r="C114" s="157"/>
      <c r="D114" s="157"/>
      <c r="E114" s="157"/>
      <c r="F114" s="157"/>
      <c r="G114" t="s" s="154">
        <v>1818</v>
      </c>
      <c r="H114" s="157"/>
      <c r="I114" s="157"/>
      <c r="J114" s="157"/>
      <c r="K114" s="157"/>
      <c r="L114" s="157"/>
      <c r="M114" s="157"/>
      <c r="N114" t="s" s="154">
        <v>1819</v>
      </c>
      <c r="O114" t="s" s="154">
        <v>1820</v>
      </c>
      <c r="P114" t="s" s="154">
        <v>1821</v>
      </c>
      <c r="Q114" s="157"/>
      <c r="R114" s="157"/>
      <c r="S114" s="157"/>
      <c r="T114" t="s" s="154">
        <v>1822</v>
      </c>
      <c r="U114" t="s" s="154">
        <v>1823</v>
      </c>
      <c r="V114" s="157"/>
      <c r="W114" s="157"/>
      <c r="X114" s="157"/>
      <c r="Y114" s="157"/>
      <c r="Z114" s="157"/>
      <c r="AA114" s="157"/>
      <c r="AB114" s="157"/>
      <c r="AC114" s="157"/>
      <c r="AD114" t="s" s="154">
        <v>1824</v>
      </c>
      <c r="AE114" s="157"/>
      <c r="AF114" s="159"/>
    </row>
    <row r="115" ht="15" customHeight="1">
      <c r="A115" s="198"/>
      <c r="B115" s="157"/>
      <c r="C115" s="157"/>
      <c r="D115" s="157"/>
      <c r="E115" s="157"/>
      <c r="F115" s="157"/>
      <c r="G115" t="s" s="154">
        <v>1825</v>
      </c>
      <c r="H115" s="157"/>
      <c r="I115" s="157"/>
      <c r="J115" s="157"/>
      <c r="K115" s="157"/>
      <c r="L115" s="157"/>
      <c r="M115" s="157"/>
      <c r="N115" t="s" s="154">
        <v>1826</v>
      </c>
      <c r="O115" t="s" s="154">
        <v>1827</v>
      </c>
      <c r="P115" s="157"/>
      <c r="Q115" s="157"/>
      <c r="R115" s="157"/>
      <c r="S115" s="157"/>
      <c r="T115" t="s" s="154">
        <v>1828</v>
      </c>
      <c r="U115" t="s" s="154">
        <v>1829</v>
      </c>
      <c r="V115" s="157"/>
      <c r="W115" s="157"/>
      <c r="X115" s="157"/>
      <c r="Y115" s="157"/>
      <c r="Z115" s="157"/>
      <c r="AA115" s="157"/>
      <c r="AB115" s="157"/>
      <c r="AC115" s="157"/>
      <c r="AD115" t="s" s="154">
        <v>1830</v>
      </c>
      <c r="AE115" s="157"/>
      <c r="AF115" s="159"/>
    </row>
    <row r="116" ht="15" customHeight="1">
      <c r="A116" s="198"/>
      <c r="B116" s="157"/>
      <c r="C116" s="157"/>
      <c r="D116" s="157"/>
      <c r="E116" s="157"/>
      <c r="F116" s="157"/>
      <c r="G116" t="s" s="154">
        <v>1831</v>
      </c>
      <c r="H116" s="157"/>
      <c r="I116" s="157"/>
      <c r="J116" s="157"/>
      <c r="K116" s="157"/>
      <c r="L116" s="157"/>
      <c r="M116" s="157"/>
      <c r="N116" t="s" s="154">
        <v>1820</v>
      </c>
      <c r="O116" t="s" s="154">
        <v>1832</v>
      </c>
      <c r="P116" s="157"/>
      <c r="Q116" s="157"/>
      <c r="R116" s="157"/>
      <c r="S116" s="157"/>
      <c r="T116" t="s" s="154">
        <v>1833</v>
      </c>
      <c r="U116" t="s" s="154">
        <v>1834</v>
      </c>
      <c r="V116" s="157"/>
      <c r="W116" s="157"/>
      <c r="X116" s="157"/>
      <c r="Y116" s="157"/>
      <c r="Z116" s="157"/>
      <c r="AA116" s="157"/>
      <c r="AB116" s="157"/>
      <c r="AC116" s="157"/>
      <c r="AD116" t="s" s="154">
        <v>1103</v>
      </c>
      <c r="AE116" s="157"/>
      <c r="AF116" s="159"/>
    </row>
    <row r="117" ht="15" customHeight="1">
      <c r="A117" s="198"/>
      <c r="B117" s="157"/>
      <c r="C117" s="157"/>
      <c r="D117" s="157"/>
      <c r="E117" s="157"/>
      <c r="F117" s="157"/>
      <c r="G117" t="s" s="154">
        <v>1835</v>
      </c>
      <c r="H117" s="157"/>
      <c r="I117" s="157"/>
      <c r="J117" s="157"/>
      <c r="K117" s="157"/>
      <c r="L117" s="157"/>
      <c r="M117" s="157"/>
      <c r="N117" t="s" s="154">
        <v>1001</v>
      </c>
      <c r="O117" t="s" s="154">
        <v>1836</v>
      </c>
      <c r="P117" s="157"/>
      <c r="Q117" s="157"/>
      <c r="R117" s="157"/>
      <c r="S117" s="157"/>
      <c r="T117" t="s" s="154">
        <v>1837</v>
      </c>
      <c r="U117" t="s" s="154">
        <v>1838</v>
      </c>
      <c r="V117" s="157"/>
      <c r="W117" s="157"/>
      <c r="X117" s="157"/>
      <c r="Y117" s="157"/>
      <c r="Z117" s="157"/>
      <c r="AA117" s="157"/>
      <c r="AB117" s="157"/>
      <c r="AC117" s="157"/>
      <c r="AD117" t="s" s="154">
        <v>1839</v>
      </c>
      <c r="AE117" s="157"/>
      <c r="AF117" s="159"/>
    </row>
    <row r="118" ht="15" customHeight="1">
      <c r="A118" s="198"/>
      <c r="B118" s="157"/>
      <c r="C118" s="157"/>
      <c r="D118" s="157"/>
      <c r="E118" s="157"/>
      <c r="F118" s="157"/>
      <c r="G118" t="s" s="154">
        <v>1840</v>
      </c>
      <c r="H118" s="157"/>
      <c r="I118" s="157"/>
      <c r="J118" s="157"/>
      <c r="K118" s="157"/>
      <c r="L118" s="157"/>
      <c r="M118" s="157"/>
      <c r="N118" t="s" s="154">
        <v>1841</v>
      </c>
      <c r="O118" t="s" s="154">
        <v>884</v>
      </c>
      <c r="P118" s="157"/>
      <c r="Q118" s="157"/>
      <c r="R118" s="157"/>
      <c r="S118" s="157"/>
      <c r="T118" t="s" s="154">
        <v>1842</v>
      </c>
      <c r="U118" t="s" s="154">
        <v>1843</v>
      </c>
      <c r="V118" s="157"/>
      <c r="W118" s="157"/>
      <c r="X118" s="157"/>
      <c r="Y118" s="157"/>
      <c r="Z118" s="157"/>
      <c r="AA118" s="157"/>
      <c r="AB118" s="157"/>
      <c r="AC118" s="157"/>
      <c r="AD118" t="s" s="154">
        <v>1844</v>
      </c>
      <c r="AE118" s="157"/>
      <c r="AF118" s="159"/>
    </row>
    <row r="119" ht="15" customHeight="1">
      <c r="A119" s="198"/>
      <c r="B119" s="157"/>
      <c r="C119" s="157"/>
      <c r="D119" s="157"/>
      <c r="E119" s="157"/>
      <c r="F119" s="157"/>
      <c r="G119" t="s" s="154">
        <v>1845</v>
      </c>
      <c r="H119" s="157"/>
      <c r="I119" s="157"/>
      <c r="J119" s="157"/>
      <c r="K119" s="157"/>
      <c r="L119" s="157"/>
      <c r="M119" s="157"/>
      <c r="N119" t="s" s="154">
        <v>1846</v>
      </c>
      <c r="O119" t="s" s="154">
        <v>1847</v>
      </c>
      <c r="P119" s="157"/>
      <c r="Q119" s="157"/>
      <c r="R119" s="157"/>
      <c r="S119" s="157"/>
      <c r="T119" t="s" s="154">
        <v>1848</v>
      </c>
      <c r="U119" t="s" s="154">
        <v>1849</v>
      </c>
      <c r="V119" s="157"/>
      <c r="W119" s="157"/>
      <c r="X119" s="157"/>
      <c r="Y119" s="157"/>
      <c r="Z119" s="157"/>
      <c r="AA119" s="157"/>
      <c r="AB119" s="157"/>
      <c r="AC119" s="157"/>
      <c r="AD119" t="s" s="154">
        <v>1850</v>
      </c>
      <c r="AE119" s="157"/>
      <c r="AF119" s="159"/>
    </row>
    <row r="120" ht="15" customHeight="1">
      <c r="A120" s="198"/>
      <c r="B120" s="157"/>
      <c r="C120" s="157"/>
      <c r="D120" s="157"/>
      <c r="E120" s="157"/>
      <c r="F120" s="157"/>
      <c r="G120" s="157"/>
      <c r="H120" s="157"/>
      <c r="I120" s="157"/>
      <c r="J120" s="157"/>
      <c r="K120" s="157"/>
      <c r="L120" s="157"/>
      <c r="M120" s="157"/>
      <c r="N120" t="s" s="154">
        <v>1851</v>
      </c>
      <c r="O120" t="s" s="154">
        <v>1852</v>
      </c>
      <c r="P120" s="157"/>
      <c r="Q120" s="157"/>
      <c r="R120" s="157"/>
      <c r="S120" s="157"/>
      <c r="T120" t="s" s="154">
        <v>1853</v>
      </c>
      <c r="U120" t="s" s="154">
        <v>1854</v>
      </c>
      <c r="V120" s="157"/>
      <c r="W120" s="157"/>
      <c r="X120" s="157"/>
      <c r="Y120" s="157"/>
      <c r="Z120" s="157"/>
      <c r="AA120" s="157"/>
      <c r="AB120" s="157"/>
      <c r="AC120" s="157"/>
      <c r="AD120" t="s" s="154">
        <v>1855</v>
      </c>
      <c r="AE120" s="157"/>
      <c r="AF120" s="159"/>
    </row>
    <row r="121" ht="15" customHeight="1">
      <c r="A121" s="198"/>
      <c r="B121" s="157"/>
      <c r="C121" s="157"/>
      <c r="D121" s="157"/>
      <c r="E121" s="157"/>
      <c r="F121" s="157"/>
      <c r="G121" s="157"/>
      <c r="H121" s="157"/>
      <c r="I121" s="157"/>
      <c r="J121" s="157"/>
      <c r="K121" s="157"/>
      <c r="L121" s="157"/>
      <c r="M121" s="157"/>
      <c r="N121" t="s" s="154">
        <v>1856</v>
      </c>
      <c r="O121" t="s" s="154">
        <v>1857</v>
      </c>
      <c r="P121" s="157"/>
      <c r="Q121" s="157"/>
      <c r="R121" s="157"/>
      <c r="S121" s="157"/>
      <c r="T121" t="s" s="154">
        <v>1858</v>
      </c>
      <c r="U121" t="s" s="154">
        <v>1859</v>
      </c>
      <c r="V121" s="157"/>
      <c r="W121" s="157"/>
      <c r="X121" s="157"/>
      <c r="Y121" s="157"/>
      <c r="Z121" s="157"/>
      <c r="AA121" s="157"/>
      <c r="AB121" s="157"/>
      <c r="AC121" s="157"/>
      <c r="AD121" t="s" s="154">
        <v>1860</v>
      </c>
      <c r="AE121" s="157"/>
      <c r="AF121" s="159"/>
    </row>
    <row r="122" ht="15" customHeight="1">
      <c r="A122" s="198"/>
      <c r="B122" s="157"/>
      <c r="C122" s="157"/>
      <c r="D122" s="157"/>
      <c r="E122" s="157"/>
      <c r="F122" s="157"/>
      <c r="G122" s="157"/>
      <c r="H122" s="157"/>
      <c r="I122" s="157"/>
      <c r="J122" s="157"/>
      <c r="K122" s="157"/>
      <c r="L122" s="157"/>
      <c r="M122" s="157"/>
      <c r="N122" t="s" s="154">
        <v>1861</v>
      </c>
      <c r="O122" t="s" s="154">
        <v>1862</v>
      </c>
      <c r="P122" s="157"/>
      <c r="Q122" s="157"/>
      <c r="R122" s="157"/>
      <c r="S122" s="157"/>
      <c r="T122" t="s" s="154">
        <v>1863</v>
      </c>
      <c r="U122" t="s" s="154">
        <v>1864</v>
      </c>
      <c r="V122" s="157"/>
      <c r="W122" s="157"/>
      <c r="X122" s="157"/>
      <c r="Y122" s="157"/>
      <c r="Z122" s="157"/>
      <c r="AA122" s="157"/>
      <c r="AB122" s="157"/>
      <c r="AC122" s="157"/>
      <c r="AD122" t="s" s="154">
        <v>1865</v>
      </c>
      <c r="AE122" s="157"/>
      <c r="AF122" s="159"/>
    </row>
    <row r="123" ht="15" customHeight="1">
      <c r="A123" s="198"/>
      <c r="B123" s="157"/>
      <c r="C123" s="157"/>
      <c r="D123" s="157"/>
      <c r="E123" s="157"/>
      <c r="F123" s="157"/>
      <c r="G123" s="157"/>
      <c r="H123" s="157"/>
      <c r="I123" s="157"/>
      <c r="J123" s="157"/>
      <c r="K123" s="157"/>
      <c r="L123" s="157"/>
      <c r="M123" s="157"/>
      <c r="N123" t="s" s="154">
        <v>1866</v>
      </c>
      <c r="O123" t="s" s="154">
        <v>1867</v>
      </c>
      <c r="P123" s="157"/>
      <c r="Q123" s="157"/>
      <c r="R123" s="157"/>
      <c r="S123" s="157"/>
      <c r="T123" t="s" s="154">
        <v>1868</v>
      </c>
      <c r="U123" t="s" s="154">
        <v>1869</v>
      </c>
      <c r="V123" s="157"/>
      <c r="W123" s="157"/>
      <c r="X123" s="157"/>
      <c r="Y123" s="157"/>
      <c r="Z123" s="157"/>
      <c r="AA123" s="157"/>
      <c r="AB123" s="157"/>
      <c r="AC123" s="157"/>
      <c r="AD123" t="s" s="154">
        <v>1870</v>
      </c>
      <c r="AE123" s="157"/>
      <c r="AF123" s="159"/>
    </row>
    <row r="124" ht="15" customHeight="1">
      <c r="A124" s="198"/>
      <c r="B124" s="157"/>
      <c r="C124" s="157"/>
      <c r="D124" s="157"/>
      <c r="E124" s="157"/>
      <c r="F124" s="157"/>
      <c r="G124" s="157"/>
      <c r="H124" s="157"/>
      <c r="I124" s="157"/>
      <c r="J124" s="157"/>
      <c r="K124" s="157"/>
      <c r="L124" s="157"/>
      <c r="M124" s="157"/>
      <c r="N124" t="s" s="154">
        <v>1871</v>
      </c>
      <c r="O124" t="s" s="154">
        <v>1872</v>
      </c>
      <c r="P124" s="157"/>
      <c r="Q124" s="157"/>
      <c r="R124" s="157"/>
      <c r="S124" s="157"/>
      <c r="T124" t="s" s="154">
        <v>1873</v>
      </c>
      <c r="U124" t="s" s="154">
        <v>1874</v>
      </c>
      <c r="V124" s="157"/>
      <c r="W124" s="157"/>
      <c r="X124" s="157"/>
      <c r="Y124" s="157"/>
      <c r="Z124" s="157"/>
      <c r="AA124" s="157"/>
      <c r="AB124" s="157"/>
      <c r="AC124" s="157"/>
      <c r="AD124" t="s" s="154">
        <v>989</v>
      </c>
      <c r="AE124" s="157"/>
      <c r="AF124" s="159"/>
    </row>
    <row r="125" ht="15" customHeight="1">
      <c r="A125" s="198"/>
      <c r="B125" s="157"/>
      <c r="C125" s="157"/>
      <c r="D125" s="157"/>
      <c r="E125" s="157"/>
      <c r="F125" s="157"/>
      <c r="G125" s="157"/>
      <c r="H125" s="157"/>
      <c r="I125" s="157"/>
      <c r="J125" s="157"/>
      <c r="K125" s="157"/>
      <c r="L125" s="157"/>
      <c r="M125" s="157"/>
      <c r="N125" t="s" s="154">
        <v>1875</v>
      </c>
      <c r="O125" t="s" s="154">
        <v>1876</v>
      </c>
      <c r="P125" s="157"/>
      <c r="Q125" s="157"/>
      <c r="R125" s="157"/>
      <c r="S125" s="157"/>
      <c r="T125" t="s" s="154">
        <v>1877</v>
      </c>
      <c r="U125" t="s" s="154">
        <v>1878</v>
      </c>
      <c r="V125" s="157"/>
      <c r="W125" s="157"/>
      <c r="X125" s="157"/>
      <c r="Y125" s="157"/>
      <c r="Z125" s="157"/>
      <c r="AA125" s="157"/>
      <c r="AB125" s="157"/>
      <c r="AC125" s="157"/>
      <c r="AD125" t="s" s="154">
        <v>1879</v>
      </c>
      <c r="AE125" s="157"/>
      <c r="AF125" s="159"/>
    </row>
    <row r="126" ht="15" customHeight="1">
      <c r="A126" s="198"/>
      <c r="B126" s="157"/>
      <c r="C126" s="157"/>
      <c r="D126" s="157"/>
      <c r="E126" s="157"/>
      <c r="F126" s="157"/>
      <c r="G126" s="157"/>
      <c r="H126" s="157"/>
      <c r="I126" s="157"/>
      <c r="J126" s="157"/>
      <c r="K126" s="157"/>
      <c r="L126" s="157"/>
      <c r="M126" s="157"/>
      <c r="N126" t="s" s="154">
        <v>1880</v>
      </c>
      <c r="O126" t="s" s="154">
        <v>1881</v>
      </c>
      <c r="P126" s="157"/>
      <c r="Q126" s="157"/>
      <c r="R126" s="157"/>
      <c r="S126" s="157"/>
      <c r="T126" t="s" s="154">
        <v>1882</v>
      </c>
      <c r="U126" t="s" s="154">
        <v>1883</v>
      </c>
      <c r="V126" s="157"/>
      <c r="W126" s="157"/>
      <c r="X126" s="157"/>
      <c r="Y126" s="157"/>
      <c r="Z126" s="157"/>
      <c r="AA126" s="157"/>
      <c r="AB126" s="157"/>
      <c r="AC126" s="157"/>
      <c r="AD126" t="s" s="154">
        <v>1884</v>
      </c>
      <c r="AE126" s="157"/>
      <c r="AF126" s="159"/>
    </row>
    <row r="127" ht="15" customHeight="1">
      <c r="A127" s="198"/>
      <c r="B127" s="157"/>
      <c r="C127" s="157"/>
      <c r="D127" s="157"/>
      <c r="E127" s="157"/>
      <c r="F127" s="157"/>
      <c r="G127" s="157"/>
      <c r="H127" s="157"/>
      <c r="I127" s="157"/>
      <c r="J127" s="157"/>
      <c r="K127" s="157"/>
      <c r="L127" s="157"/>
      <c r="M127" s="157"/>
      <c r="N127" s="157"/>
      <c r="O127" s="157"/>
      <c r="P127" s="157"/>
      <c r="Q127" s="157"/>
      <c r="R127" s="157"/>
      <c r="S127" s="157"/>
      <c r="T127" t="s" s="154">
        <v>1885</v>
      </c>
      <c r="U127" t="s" s="154">
        <v>1886</v>
      </c>
      <c r="V127" s="157"/>
      <c r="W127" s="157"/>
      <c r="X127" s="157"/>
      <c r="Y127" s="157"/>
      <c r="Z127" s="157"/>
      <c r="AA127" s="157"/>
      <c r="AB127" s="157"/>
      <c r="AC127" s="157"/>
      <c r="AD127" t="s" s="154">
        <v>1887</v>
      </c>
      <c r="AE127" s="157"/>
      <c r="AF127" s="159"/>
    </row>
    <row r="128" ht="15" customHeight="1">
      <c r="A128" s="198"/>
      <c r="B128" s="157"/>
      <c r="C128" s="157"/>
      <c r="D128" s="157"/>
      <c r="E128" s="157"/>
      <c r="F128" s="157"/>
      <c r="G128" s="157"/>
      <c r="H128" s="157"/>
      <c r="I128" s="157"/>
      <c r="J128" s="157"/>
      <c r="K128" s="157"/>
      <c r="L128" s="157"/>
      <c r="M128" s="157"/>
      <c r="N128" s="157"/>
      <c r="O128" s="157"/>
      <c r="P128" s="157"/>
      <c r="Q128" s="157"/>
      <c r="R128" s="157"/>
      <c r="S128" s="157"/>
      <c r="T128" t="s" s="154">
        <v>1888</v>
      </c>
      <c r="U128" t="s" s="154">
        <v>1889</v>
      </c>
      <c r="V128" s="157"/>
      <c r="W128" s="157"/>
      <c r="X128" s="157"/>
      <c r="Y128" s="157"/>
      <c r="Z128" s="157"/>
      <c r="AA128" s="157"/>
      <c r="AB128" s="157"/>
      <c r="AC128" s="157"/>
      <c r="AD128" t="s" s="154">
        <v>1890</v>
      </c>
      <c r="AE128" s="157"/>
      <c r="AF128" s="159"/>
    </row>
    <row r="129" ht="15" customHeight="1">
      <c r="A129" s="198"/>
      <c r="B129" s="157"/>
      <c r="C129" s="157"/>
      <c r="D129" s="157"/>
      <c r="E129" s="157"/>
      <c r="F129" s="157"/>
      <c r="G129" s="157"/>
      <c r="H129" s="157"/>
      <c r="I129" s="157"/>
      <c r="J129" s="157"/>
      <c r="K129" s="157"/>
      <c r="L129" s="157"/>
      <c r="M129" s="157"/>
      <c r="N129" s="157"/>
      <c r="O129" s="157"/>
      <c r="P129" s="157"/>
      <c r="Q129" s="157"/>
      <c r="R129" s="157"/>
      <c r="S129" s="157"/>
      <c r="T129" t="s" s="154">
        <v>1891</v>
      </c>
      <c r="U129" t="s" s="154">
        <v>1892</v>
      </c>
      <c r="V129" s="157"/>
      <c r="W129" s="157"/>
      <c r="X129" s="157"/>
      <c r="Y129" s="157"/>
      <c r="Z129" s="157"/>
      <c r="AA129" s="157"/>
      <c r="AB129" s="157"/>
      <c r="AC129" s="157"/>
      <c r="AD129" t="s" s="154">
        <v>1893</v>
      </c>
      <c r="AE129" s="157"/>
      <c r="AF129" s="159"/>
    </row>
    <row r="130" ht="15" customHeight="1">
      <c r="A130" s="198"/>
      <c r="B130" s="157"/>
      <c r="C130" s="157"/>
      <c r="D130" s="157"/>
      <c r="E130" s="157"/>
      <c r="F130" s="157"/>
      <c r="G130" s="157"/>
      <c r="H130" s="157"/>
      <c r="I130" s="157"/>
      <c r="J130" s="157"/>
      <c r="K130" s="157"/>
      <c r="L130" s="157"/>
      <c r="M130" s="157"/>
      <c r="N130" s="157"/>
      <c r="O130" s="157"/>
      <c r="P130" s="157"/>
      <c r="Q130" s="157"/>
      <c r="R130" s="157"/>
      <c r="S130" s="157"/>
      <c r="T130" t="s" s="154">
        <v>1894</v>
      </c>
      <c r="U130" t="s" s="154">
        <v>1895</v>
      </c>
      <c r="V130" s="157"/>
      <c r="W130" s="157"/>
      <c r="X130" s="157"/>
      <c r="Y130" s="157"/>
      <c r="Z130" s="157"/>
      <c r="AA130" s="157"/>
      <c r="AB130" s="157"/>
      <c r="AC130" s="157"/>
      <c r="AD130" t="s" s="154">
        <v>1896</v>
      </c>
      <c r="AE130" s="157"/>
      <c r="AF130" s="159"/>
    </row>
    <row r="131" ht="15" customHeight="1">
      <c r="A131" s="198"/>
      <c r="B131" s="157"/>
      <c r="C131" s="157"/>
      <c r="D131" s="157"/>
      <c r="E131" s="157"/>
      <c r="F131" s="157"/>
      <c r="G131" s="157"/>
      <c r="H131" s="157"/>
      <c r="I131" s="157"/>
      <c r="J131" s="157"/>
      <c r="K131" s="157"/>
      <c r="L131" s="157"/>
      <c r="M131" s="157"/>
      <c r="N131" s="157"/>
      <c r="O131" s="157"/>
      <c r="P131" s="157"/>
      <c r="Q131" s="157"/>
      <c r="R131" s="157"/>
      <c r="S131" s="157"/>
      <c r="T131" t="s" s="154">
        <v>1897</v>
      </c>
      <c r="U131" t="s" s="154">
        <v>1898</v>
      </c>
      <c r="V131" s="157"/>
      <c r="W131" s="157"/>
      <c r="X131" s="157"/>
      <c r="Y131" s="157"/>
      <c r="Z131" s="157"/>
      <c r="AA131" s="157"/>
      <c r="AB131" s="157"/>
      <c r="AC131" s="157"/>
      <c r="AD131" t="s" s="154">
        <v>1899</v>
      </c>
      <c r="AE131" s="157"/>
      <c r="AF131" s="159"/>
    </row>
    <row r="132" ht="15" customHeight="1">
      <c r="A132" s="198"/>
      <c r="B132" s="157"/>
      <c r="C132" s="157"/>
      <c r="D132" s="157"/>
      <c r="E132" s="157"/>
      <c r="F132" s="157"/>
      <c r="G132" s="157"/>
      <c r="H132" s="157"/>
      <c r="I132" s="157"/>
      <c r="J132" s="157"/>
      <c r="K132" s="157"/>
      <c r="L132" s="157"/>
      <c r="M132" s="157"/>
      <c r="N132" s="157"/>
      <c r="O132" s="157"/>
      <c r="P132" s="157"/>
      <c r="Q132" s="157"/>
      <c r="R132" s="157"/>
      <c r="S132" s="157"/>
      <c r="T132" t="s" s="154">
        <v>1900</v>
      </c>
      <c r="U132" t="s" s="154">
        <v>1901</v>
      </c>
      <c r="V132" s="157"/>
      <c r="W132" s="157"/>
      <c r="X132" s="157"/>
      <c r="Y132" s="157"/>
      <c r="Z132" s="157"/>
      <c r="AA132" s="157"/>
      <c r="AB132" s="157"/>
      <c r="AC132" s="157"/>
      <c r="AD132" t="s" s="154">
        <v>1902</v>
      </c>
      <c r="AE132" s="157"/>
      <c r="AF132" s="159"/>
    </row>
    <row r="133" ht="15" customHeight="1">
      <c r="A133" s="198"/>
      <c r="B133" s="157"/>
      <c r="C133" s="157"/>
      <c r="D133" s="157"/>
      <c r="E133" s="157"/>
      <c r="F133" s="157"/>
      <c r="G133" s="157"/>
      <c r="H133" s="157"/>
      <c r="I133" s="157"/>
      <c r="J133" s="157"/>
      <c r="K133" s="157"/>
      <c r="L133" s="157"/>
      <c r="M133" s="157"/>
      <c r="N133" s="157"/>
      <c r="O133" s="157"/>
      <c r="P133" s="157"/>
      <c r="Q133" s="157"/>
      <c r="R133" s="157"/>
      <c r="S133" s="157"/>
      <c r="T133" t="s" s="154">
        <v>1903</v>
      </c>
      <c r="U133" t="s" s="154">
        <v>1904</v>
      </c>
      <c r="V133" s="157"/>
      <c r="W133" s="157"/>
      <c r="X133" s="157"/>
      <c r="Y133" s="157"/>
      <c r="Z133" s="157"/>
      <c r="AA133" s="157"/>
      <c r="AB133" s="157"/>
      <c r="AC133" s="157"/>
      <c r="AD133" t="s" s="154">
        <v>1905</v>
      </c>
      <c r="AE133" s="157"/>
      <c r="AF133" s="159"/>
    </row>
    <row r="134" ht="15" customHeight="1">
      <c r="A134" s="198"/>
      <c r="B134" s="157"/>
      <c r="C134" s="157"/>
      <c r="D134" s="157"/>
      <c r="E134" s="157"/>
      <c r="F134" s="157"/>
      <c r="G134" s="157"/>
      <c r="H134" s="157"/>
      <c r="I134" s="157"/>
      <c r="J134" s="157"/>
      <c r="K134" s="157"/>
      <c r="L134" s="157"/>
      <c r="M134" s="157"/>
      <c r="N134" s="157"/>
      <c r="O134" s="157"/>
      <c r="P134" s="157"/>
      <c r="Q134" s="157"/>
      <c r="R134" s="157"/>
      <c r="S134" s="157"/>
      <c r="T134" t="s" s="154">
        <v>1906</v>
      </c>
      <c r="U134" t="s" s="154">
        <v>1907</v>
      </c>
      <c r="V134" s="157"/>
      <c r="W134" s="157"/>
      <c r="X134" s="157"/>
      <c r="Y134" s="157"/>
      <c r="Z134" s="157"/>
      <c r="AA134" s="157"/>
      <c r="AB134" s="157"/>
      <c r="AC134" s="157"/>
      <c r="AD134" t="s" s="154">
        <v>1908</v>
      </c>
      <c r="AE134" s="157"/>
      <c r="AF134" s="159"/>
    </row>
    <row r="135" ht="15" customHeight="1">
      <c r="A135" s="198"/>
      <c r="B135" s="157"/>
      <c r="C135" s="157"/>
      <c r="D135" s="157"/>
      <c r="E135" s="157"/>
      <c r="F135" s="157"/>
      <c r="G135" s="157"/>
      <c r="H135" s="157"/>
      <c r="I135" s="157"/>
      <c r="J135" s="157"/>
      <c r="K135" s="157"/>
      <c r="L135" s="157"/>
      <c r="M135" s="157"/>
      <c r="N135" s="157"/>
      <c r="O135" s="157"/>
      <c r="P135" s="157"/>
      <c r="Q135" s="157"/>
      <c r="R135" s="157"/>
      <c r="S135" s="157"/>
      <c r="T135" t="s" s="154">
        <v>1909</v>
      </c>
      <c r="U135" t="s" s="154">
        <v>1910</v>
      </c>
      <c r="V135" s="157"/>
      <c r="W135" s="157"/>
      <c r="X135" s="157"/>
      <c r="Y135" s="157"/>
      <c r="Z135" s="157"/>
      <c r="AA135" s="157"/>
      <c r="AB135" s="157"/>
      <c r="AC135" s="157"/>
      <c r="AD135" t="s" s="154">
        <v>1911</v>
      </c>
      <c r="AE135" s="157"/>
      <c r="AF135" s="159"/>
    </row>
    <row r="136" ht="15" customHeight="1">
      <c r="A136" s="198"/>
      <c r="B136" s="157"/>
      <c r="C136" s="157"/>
      <c r="D136" s="157"/>
      <c r="E136" s="157"/>
      <c r="F136" s="157"/>
      <c r="G136" s="157"/>
      <c r="H136" s="157"/>
      <c r="I136" s="157"/>
      <c r="J136" s="157"/>
      <c r="K136" s="157"/>
      <c r="L136" s="157"/>
      <c r="M136" s="157"/>
      <c r="N136" s="157"/>
      <c r="O136" s="157"/>
      <c r="P136" s="157"/>
      <c r="Q136" s="157"/>
      <c r="R136" s="157"/>
      <c r="S136" s="157"/>
      <c r="T136" t="s" s="154">
        <v>1912</v>
      </c>
      <c r="U136" t="s" s="154">
        <v>1913</v>
      </c>
      <c r="V136" s="157"/>
      <c r="W136" s="157"/>
      <c r="X136" s="157"/>
      <c r="Y136" s="157"/>
      <c r="Z136" s="157"/>
      <c r="AA136" s="157"/>
      <c r="AB136" s="157"/>
      <c r="AC136" s="157"/>
      <c r="AD136" t="s" s="154">
        <v>1914</v>
      </c>
      <c r="AE136" s="157"/>
      <c r="AF136" s="159"/>
    </row>
    <row r="137" ht="15" customHeight="1">
      <c r="A137" s="198"/>
      <c r="B137" s="157"/>
      <c r="C137" s="157"/>
      <c r="D137" s="157"/>
      <c r="E137" s="157"/>
      <c r="F137" s="157"/>
      <c r="G137" s="157"/>
      <c r="H137" s="157"/>
      <c r="I137" s="157"/>
      <c r="J137" s="157"/>
      <c r="K137" s="157"/>
      <c r="L137" s="157"/>
      <c r="M137" s="157"/>
      <c r="N137" s="157"/>
      <c r="O137" s="157"/>
      <c r="P137" s="157"/>
      <c r="Q137" s="157"/>
      <c r="R137" s="157"/>
      <c r="S137" s="157"/>
      <c r="T137" t="s" s="154">
        <v>1915</v>
      </c>
      <c r="U137" t="s" s="154">
        <v>1916</v>
      </c>
      <c r="V137" s="157"/>
      <c r="W137" s="157"/>
      <c r="X137" s="157"/>
      <c r="Y137" s="157"/>
      <c r="Z137" s="157"/>
      <c r="AA137" s="157"/>
      <c r="AB137" s="157"/>
      <c r="AC137" s="157"/>
      <c r="AD137" t="s" s="154">
        <v>1917</v>
      </c>
      <c r="AE137" s="157"/>
      <c r="AF137" s="159"/>
    </row>
    <row r="138" ht="15" customHeight="1">
      <c r="A138" s="198"/>
      <c r="B138" s="157"/>
      <c r="C138" s="157"/>
      <c r="D138" s="157"/>
      <c r="E138" s="157"/>
      <c r="F138" s="157"/>
      <c r="G138" s="157"/>
      <c r="H138" s="157"/>
      <c r="I138" s="157"/>
      <c r="J138" s="157"/>
      <c r="K138" s="157"/>
      <c r="L138" s="157"/>
      <c r="M138" s="157"/>
      <c r="N138" s="157"/>
      <c r="O138" s="157"/>
      <c r="P138" s="157"/>
      <c r="Q138" s="157"/>
      <c r="R138" s="157"/>
      <c r="S138" s="157"/>
      <c r="T138" t="s" s="154">
        <v>1918</v>
      </c>
      <c r="U138" t="s" s="154">
        <v>1919</v>
      </c>
      <c r="V138" s="157"/>
      <c r="W138" s="157"/>
      <c r="X138" s="157"/>
      <c r="Y138" s="157"/>
      <c r="Z138" s="157"/>
      <c r="AA138" s="157"/>
      <c r="AB138" s="157"/>
      <c r="AC138" s="157"/>
      <c r="AD138" t="s" s="154">
        <v>1520</v>
      </c>
      <c r="AE138" s="157"/>
      <c r="AF138" s="159"/>
    </row>
    <row r="139" ht="15" customHeight="1">
      <c r="A139" s="198"/>
      <c r="B139" s="157"/>
      <c r="C139" s="157"/>
      <c r="D139" s="157"/>
      <c r="E139" s="157"/>
      <c r="F139" s="157"/>
      <c r="G139" s="157"/>
      <c r="H139" s="157"/>
      <c r="I139" s="157"/>
      <c r="J139" s="157"/>
      <c r="K139" s="157"/>
      <c r="L139" s="157"/>
      <c r="M139" s="157"/>
      <c r="N139" s="157"/>
      <c r="O139" s="157"/>
      <c r="P139" s="157"/>
      <c r="Q139" s="157"/>
      <c r="R139" s="157"/>
      <c r="S139" s="157"/>
      <c r="T139" t="s" s="154">
        <v>1920</v>
      </c>
      <c r="U139" t="s" s="154">
        <v>1921</v>
      </c>
      <c r="V139" s="157"/>
      <c r="W139" s="157"/>
      <c r="X139" s="157"/>
      <c r="Y139" s="157"/>
      <c r="Z139" s="157"/>
      <c r="AA139" s="157"/>
      <c r="AB139" s="157"/>
      <c r="AC139" s="157"/>
      <c r="AD139" t="s" s="154">
        <v>1922</v>
      </c>
      <c r="AE139" s="157"/>
      <c r="AF139" s="159"/>
    </row>
    <row r="140" ht="15" customHeight="1">
      <c r="A140" s="198"/>
      <c r="B140" s="157"/>
      <c r="C140" s="157"/>
      <c r="D140" s="157"/>
      <c r="E140" s="157"/>
      <c r="F140" s="157"/>
      <c r="G140" s="157"/>
      <c r="H140" s="157"/>
      <c r="I140" s="157"/>
      <c r="J140" s="157"/>
      <c r="K140" s="157"/>
      <c r="L140" s="157"/>
      <c r="M140" s="157"/>
      <c r="N140" s="157"/>
      <c r="O140" s="157"/>
      <c r="P140" s="157"/>
      <c r="Q140" s="157"/>
      <c r="R140" s="157"/>
      <c r="S140" s="157"/>
      <c r="T140" t="s" s="154">
        <v>1923</v>
      </c>
      <c r="U140" t="s" s="154">
        <v>1924</v>
      </c>
      <c r="V140" s="157"/>
      <c r="W140" s="157"/>
      <c r="X140" s="157"/>
      <c r="Y140" s="157"/>
      <c r="Z140" s="157"/>
      <c r="AA140" s="157"/>
      <c r="AB140" s="157"/>
      <c r="AC140" s="157"/>
      <c r="AD140" t="s" s="154">
        <v>1925</v>
      </c>
      <c r="AE140" s="157"/>
      <c r="AF140" s="159"/>
    </row>
    <row r="141" ht="15" customHeight="1">
      <c r="A141" s="198"/>
      <c r="B141" s="157"/>
      <c r="C141" s="157"/>
      <c r="D141" s="157"/>
      <c r="E141" s="157"/>
      <c r="F141" s="157"/>
      <c r="G141" s="157"/>
      <c r="H141" s="157"/>
      <c r="I141" s="157"/>
      <c r="J141" s="157"/>
      <c r="K141" s="157"/>
      <c r="L141" s="157"/>
      <c r="M141" s="157"/>
      <c r="N141" s="157"/>
      <c r="O141" s="157"/>
      <c r="P141" s="157"/>
      <c r="Q141" s="157"/>
      <c r="R141" s="157"/>
      <c r="S141" s="157"/>
      <c r="T141" t="s" s="154">
        <v>1926</v>
      </c>
      <c r="U141" t="s" s="154">
        <v>1927</v>
      </c>
      <c r="V141" s="157"/>
      <c r="W141" s="157"/>
      <c r="X141" s="157"/>
      <c r="Y141" s="157"/>
      <c r="Z141" s="157"/>
      <c r="AA141" s="157"/>
      <c r="AB141" s="157"/>
      <c r="AC141" s="157"/>
      <c r="AD141" t="s" s="154">
        <v>1928</v>
      </c>
      <c r="AE141" s="157"/>
      <c r="AF141" s="159"/>
    </row>
    <row r="142" ht="15" customHeight="1">
      <c r="A142" s="198"/>
      <c r="B142" s="157"/>
      <c r="C142" s="157"/>
      <c r="D142" s="157"/>
      <c r="E142" s="157"/>
      <c r="F142" s="157"/>
      <c r="G142" s="157"/>
      <c r="H142" s="157"/>
      <c r="I142" s="157"/>
      <c r="J142" s="157"/>
      <c r="K142" s="157"/>
      <c r="L142" s="157"/>
      <c r="M142" s="157"/>
      <c r="N142" s="157"/>
      <c r="O142" s="157"/>
      <c r="P142" s="157"/>
      <c r="Q142" s="157"/>
      <c r="R142" s="157"/>
      <c r="S142" s="157"/>
      <c r="T142" t="s" s="154">
        <v>1929</v>
      </c>
      <c r="U142" t="s" s="154">
        <v>1930</v>
      </c>
      <c r="V142" s="157"/>
      <c r="W142" s="157"/>
      <c r="X142" s="157"/>
      <c r="Y142" s="157"/>
      <c r="Z142" s="157"/>
      <c r="AA142" s="157"/>
      <c r="AB142" s="157"/>
      <c r="AC142" s="157"/>
      <c r="AD142" t="s" s="154">
        <v>1931</v>
      </c>
      <c r="AE142" s="157"/>
      <c r="AF142" s="159"/>
    </row>
    <row r="143" ht="15" customHeight="1">
      <c r="A143" s="198"/>
      <c r="B143" s="157"/>
      <c r="C143" s="157"/>
      <c r="D143" s="157"/>
      <c r="E143" s="157"/>
      <c r="F143" s="157"/>
      <c r="G143" s="157"/>
      <c r="H143" s="157"/>
      <c r="I143" s="157"/>
      <c r="J143" s="157"/>
      <c r="K143" s="157"/>
      <c r="L143" s="157"/>
      <c r="M143" s="157"/>
      <c r="N143" s="157"/>
      <c r="O143" s="157"/>
      <c r="P143" s="157"/>
      <c r="Q143" s="157"/>
      <c r="R143" s="157"/>
      <c r="S143" s="157"/>
      <c r="T143" t="s" s="154">
        <v>1932</v>
      </c>
      <c r="U143" t="s" s="154">
        <v>1933</v>
      </c>
      <c r="V143" s="157"/>
      <c r="W143" s="157"/>
      <c r="X143" s="157"/>
      <c r="Y143" s="157"/>
      <c r="Z143" s="157"/>
      <c r="AA143" s="157"/>
      <c r="AB143" s="157"/>
      <c r="AC143" s="157"/>
      <c r="AD143" t="s" s="154">
        <v>1934</v>
      </c>
      <c r="AE143" s="157"/>
      <c r="AF143" s="159"/>
    </row>
    <row r="144" ht="15" customHeight="1">
      <c r="A144" s="198"/>
      <c r="B144" s="157"/>
      <c r="C144" s="157"/>
      <c r="D144" s="157"/>
      <c r="E144" s="157"/>
      <c r="F144" s="157"/>
      <c r="G144" s="157"/>
      <c r="H144" s="157"/>
      <c r="I144" s="157"/>
      <c r="J144" s="157"/>
      <c r="K144" s="157"/>
      <c r="L144" s="157"/>
      <c r="M144" s="157"/>
      <c r="N144" s="157"/>
      <c r="O144" s="157"/>
      <c r="P144" s="157"/>
      <c r="Q144" s="157"/>
      <c r="R144" s="157"/>
      <c r="S144" s="157"/>
      <c r="T144" t="s" s="154">
        <v>1935</v>
      </c>
      <c r="U144" t="s" s="154">
        <v>1936</v>
      </c>
      <c r="V144" s="157"/>
      <c r="W144" s="157"/>
      <c r="X144" s="157"/>
      <c r="Y144" s="157"/>
      <c r="Z144" s="157"/>
      <c r="AA144" s="157"/>
      <c r="AB144" s="157"/>
      <c r="AC144" s="157"/>
      <c r="AD144" t="s" s="154">
        <v>1937</v>
      </c>
      <c r="AE144" s="157"/>
      <c r="AF144" s="159"/>
    </row>
    <row r="145" ht="15" customHeight="1">
      <c r="A145" s="198"/>
      <c r="B145" s="157"/>
      <c r="C145" s="157"/>
      <c r="D145" s="157"/>
      <c r="E145" s="157"/>
      <c r="F145" s="157"/>
      <c r="G145" s="157"/>
      <c r="H145" s="157"/>
      <c r="I145" s="157"/>
      <c r="J145" s="157"/>
      <c r="K145" s="157"/>
      <c r="L145" s="157"/>
      <c r="M145" s="157"/>
      <c r="N145" s="157"/>
      <c r="O145" s="157"/>
      <c r="P145" s="157"/>
      <c r="Q145" s="157"/>
      <c r="R145" s="157"/>
      <c r="S145" s="157"/>
      <c r="T145" t="s" s="154">
        <v>1938</v>
      </c>
      <c r="U145" t="s" s="154">
        <v>1939</v>
      </c>
      <c r="V145" s="157"/>
      <c r="W145" s="157"/>
      <c r="X145" s="157"/>
      <c r="Y145" s="157"/>
      <c r="Z145" s="157"/>
      <c r="AA145" s="157"/>
      <c r="AB145" s="157"/>
      <c r="AC145" s="157"/>
      <c r="AD145" t="s" s="154">
        <v>1940</v>
      </c>
      <c r="AE145" s="157"/>
      <c r="AF145" s="159"/>
    </row>
    <row r="146" ht="15" customHeight="1">
      <c r="A146" s="198"/>
      <c r="B146" s="157"/>
      <c r="C146" s="157"/>
      <c r="D146" s="157"/>
      <c r="E146" s="157"/>
      <c r="F146" s="157"/>
      <c r="G146" s="157"/>
      <c r="H146" s="157"/>
      <c r="I146" s="157"/>
      <c r="J146" s="157"/>
      <c r="K146" s="157"/>
      <c r="L146" s="157"/>
      <c r="M146" s="157"/>
      <c r="N146" s="157"/>
      <c r="O146" s="157"/>
      <c r="P146" s="157"/>
      <c r="Q146" s="157"/>
      <c r="R146" s="157"/>
      <c r="S146" s="157"/>
      <c r="T146" t="s" s="154">
        <v>1941</v>
      </c>
      <c r="U146" t="s" s="154">
        <v>1942</v>
      </c>
      <c r="V146" s="157"/>
      <c r="W146" s="157"/>
      <c r="X146" s="157"/>
      <c r="Y146" s="157"/>
      <c r="Z146" s="157"/>
      <c r="AA146" s="157"/>
      <c r="AB146" s="157"/>
      <c r="AC146" s="157"/>
      <c r="AD146" t="s" s="154">
        <v>1943</v>
      </c>
      <c r="AE146" s="157"/>
      <c r="AF146" s="159"/>
    </row>
    <row r="147" ht="15" customHeight="1">
      <c r="A147" s="198"/>
      <c r="B147" s="157"/>
      <c r="C147" s="157"/>
      <c r="D147" s="157"/>
      <c r="E147" s="157"/>
      <c r="F147" s="157"/>
      <c r="G147" s="157"/>
      <c r="H147" s="157"/>
      <c r="I147" s="157"/>
      <c r="J147" s="157"/>
      <c r="K147" s="157"/>
      <c r="L147" s="157"/>
      <c r="M147" s="157"/>
      <c r="N147" s="157"/>
      <c r="O147" s="157"/>
      <c r="P147" s="157"/>
      <c r="Q147" s="157"/>
      <c r="R147" s="157"/>
      <c r="S147" s="157"/>
      <c r="T147" t="s" s="154">
        <v>1944</v>
      </c>
      <c r="U147" t="s" s="154">
        <v>1945</v>
      </c>
      <c r="V147" s="157"/>
      <c r="W147" s="157"/>
      <c r="X147" s="157"/>
      <c r="Y147" s="157"/>
      <c r="Z147" s="157"/>
      <c r="AA147" s="157"/>
      <c r="AB147" s="157"/>
      <c r="AC147" s="157"/>
      <c r="AD147" t="s" s="154">
        <v>1946</v>
      </c>
      <c r="AE147" s="157"/>
      <c r="AF147" s="159"/>
    </row>
    <row r="148" ht="15" customHeight="1">
      <c r="A148" s="198"/>
      <c r="B148" s="157"/>
      <c r="C148" s="157"/>
      <c r="D148" s="157"/>
      <c r="E148" s="157"/>
      <c r="F148" s="157"/>
      <c r="G148" s="157"/>
      <c r="H148" s="157"/>
      <c r="I148" s="157"/>
      <c r="J148" s="157"/>
      <c r="K148" s="157"/>
      <c r="L148" s="157"/>
      <c r="M148" s="157"/>
      <c r="N148" s="157"/>
      <c r="O148" s="157"/>
      <c r="P148" s="157"/>
      <c r="Q148" s="157"/>
      <c r="R148" s="157"/>
      <c r="S148" s="157"/>
      <c r="T148" t="s" s="154">
        <v>1947</v>
      </c>
      <c r="U148" t="s" s="154">
        <v>1948</v>
      </c>
      <c r="V148" s="157"/>
      <c r="W148" s="157"/>
      <c r="X148" s="157"/>
      <c r="Y148" s="157"/>
      <c r="Z148" s="157"/>
      <c r="AA148" s="157"/>
      <c r="AB148" s="157"/>
      <c r="AC148" s="157"/>
      <c r="AD148" t="s" s="154">
        <v>1949</v>
      </c>
      <c r="AE148" s="157"/>
      <c r="AF148" s="159"/>
    </row>
    <row r="149" ht="15" customHeight="1">
      <c r="A149" s="198"/>
      <c r="B149" s="157"/>
      <c r="C149" s="157"/>
      <c r="D149" s="157"/>
      <c r="E149" s="157"/>
      <c r="F149" s="157"/>
      <c r="G149" s="157"/>
      <c r="H149" s="157"/>
      <c r="I149" s="157"/>
      <c r="J149" s="157"/>
      <c r="K149" s="157"/>
      <c r="L149" s="157"/>
      <c r="M149" s="157"/>
      <c r="N149" s="157"/>
      <c r="O149" s="157"/>
      <c r="P149" s="157"/>
      <c r="Q149" s="157"/>
      <c r="R149" s="157"/>
      <c r="S149" s="157"/>
      <c r="T149" t="s" s="154">
        <v>1950</v>
      </c>
      <c r="U149" t="s" s="154">
        <v>1951</v>
      </c>
      <c r="V149" s="157"/>
      <c r="W149" s="157"/>
      <c r="X149" s="157"/>
      <c r="Y149" s="157"/>
      <c r="Z149" s="157"/>
      <c r="AA149" s="157"/>
      <c r="AB149" s="157"/>
      <c r="AC149" s="157"/>
      <c r="AD149" t="s" s="154">
        <v>1952</v>
      </c>
      <c r="AE149" s="157"/>
      <c r="AF149" s="159"/>
    </row>
    <row r="150" ht="15" customHeight="1">
      <c r="A150" s="198"/>
      <c r="B150" s="157"/>
      <c r="C150" s="157"/>
      <c r="D150" s="157"/>
      <c r="E150" s="157"/>
      <c r="F150" s="157"/>
      <c r="G150" s="157"/>
      <c r="H150" s="157"/>
      <c r="I150" s="157"/>
      <c r="J150" s="157"/>
      <c r="K150" s="157"/>
      <c r="L150" s="157"/>
      <c r="M150" s="157"/>
      <c r="N150" s="157"/>
      <c r="O150" s="157"/>
      <c r="P150" s="157"/>
      <c r="Q150" s="157"/>
      <c r="R150" s="157"/>
      <c r="S150" s="157"/>
      <c r="T150" t="s" s="154">
        <v>1953</v>
      </c>
      <c r="U150" t="s" s="154">
        <v>1954</v>
      </c>
      <c r="V150" s="157"/>
      <c r="W150" s="157"/>
      <c r="X150" s="157"/>
      <c r="Y150" s="157"/>
      <c r="Z150" s="157"/>
      <c r="AA150" s="157"/>
      <c r="AB150" s="157"/>
      <c r="AC150" s="157"/>
      <c r="AD150" t="s" s="154">
        <v>1955</v>
      </c>
      <c r="AE150" s="157"/>
      <c r="AF150" s="159"/>
    </row>
    <row r="151" ht="15" customHeight="1">
      <c r="A151" s="198"/>
      <c r="B151" s="157"/>
      <c r="C151" s="157"/>
      <c r="D151" s="157"/>
      <c r="E151" s="157"/>
      <c r="F151" s="157"/>
      <c r="G151" s="157"/>
      <c r="H151" s="157"/>
      <c r="I151" s="157"/>
      <c r="J151" s="157"/>
      <c r="K151" s="157"/>
      <c r="L151" s="157"/>
      <c r="M151" s="157"/>
      <c r="N151" s="157"/>
      <c r="O151" s="157"/>
      <c r="P151" s="157"/>
      <c r="Q151" s="157"/>
      <c r="R151" s="157"/>
      <c r="S151" s="157"/>
      <c r="T151" t="s" s="154">
        <v>1956</v>
      </c>
      <c r="U151" t="s" s="154">
        <v>1957</v>
      </c>
      <c r="V151" s="157"/>
      <c r="W151" s="157"/>
      <c r="X151" s="157"/>
      <c r="Y151" s="157"/>
      <c r="Z151" s="157"/>
      <c r="AA151" s="157"/>
      <c r="AB151" s="157"/>
      <c r="AC151" s="157"/>
      <c r="AD151" t="s" s="154">
        <v>1958</v>
      </c>
      <c r="AE151" s="157"/>
      <c r="AF151" s="159"/>
    </row>
    <row r="152" ht="15" customHeight="1">
      <c r="A152" s="198"/>
      <c r="B152" s="157"/>
      <c r="C152" s="157"/>
      <c r="D152" s="157"/>
      <c r="E152" s="157"/>
      <c r="F152" s="157"/>
      <c r="G152" s="157"/>
      <c r="H152" s="157"/>
      <c r="I152" s="157"/>
      <c r="J152" s="157"/>
      <c r="K152" s="157"/>
      <c r="L152" s="157"/>
      <c r="M152" s="157"/>
      <c r="N152" s="157"/>
      <c r="O152" s="157"/>
      <c r="P152" s="157"/>
      <c r="Q152" s="157"/>
      <c r="R152" s="157"/>
      <c r="S152" s="157"/>
      <c r="T152" t="s" s="154">
        <v>1959</v>
      </c>
      <c r="U152" t="s" s="154">
        <v>1960</v>
      </c>
      <c r="V152" s="157"/>
      <c r="W152" s="157"/>
      <c r="X152" s="157"/>
      <c r="Y152" s="157"/>
      <c r="Z152" s="157"/>
      <c r="AA152" s="157"/>
      <c r="AB152" s="157"/>
      <c r="AC152" s="157"/>
      <c r="AD152" t="s" s="154">
        <v>1961</v>
      </c>
      <c r="AE152" s="157"/>
      <c r="AF152" s="159"/>
    </row>
    <row r="153" ht="15" customHeight="1">
      <c r="A153" s="198"/>
      <c r="B153" s="157"/>
      <c r="C153" s="157"/>
      <c r="D153" s="157"/>
      <c r="E153" s="157"/>
      <c r="F153" s="157"/>
      <c r="G153" s="157"/>
      <c r="H153" s="157"/>
      <c r="I153" s="157"/>
      <c r="J153" s="157"/>
      <c r="K153" s="157"/>
      <c r="L153" s="157"/>
      <c r="M153" s="157"/>
      <c r="N153" s="157"/>
      <c r="O153" s="157"/>
      <c r="P153" s="157"/>
      <c r="Q153" s="157"/>
      <c r="R153" s="157"/>
      <c r="S153" s="157"/>
      <c r="T153" t="s" s="154">
        <v>1962</v>
      </c>
      <c r="U153" t="s" s="154">
        <v>1963</v>
      </c>
      <c r="V153" s="157"/>
      <c r="W153" s="157"/>
      <c r="X153" s="157"/>
      <c r="Y153" s="157"/>
      <c r="Z153" s="157"/>
      <c r="AA153" s="157"/>
      <c r="AB153" s="157"/>
      <c r="AC153" s="157"/>
      <c r="AD153" t="s" s="154">
        <v>1964</v>
      </c>
      <c r="AE153" s="157"/>
      <c r="AF153" s="159"/>
    </row>
    <row r="154" ht="15" customHeight="1">
      <c r="A154" s="198"/>
      <c r="B154" s="157"/>
      <c r="C154" s="157"/>
      <c r="D154" s="157"/>
      <c r="E154" s="157"/>
      <c r="F154" s="157"/>
      <c r="G154" s="157"/>
      <c r="H154" s="157"/>
      <c r="I154" s="157"/>
      <c r="J154" s="157"/>
      <c r="K154" s="157"/>
      <c r="L154" s="157"/>
      <c r="M154" s="157"/>
      <c r="N154" s="157"/>
      <c r="O154" s="157"/>
      <c r="P154" s="157"/>
      <c r="Q154" s="157"/>
      <c r="R154" s="157"/>
      <c r="S154" s="157"/>
      <c r="T154" t="s" s="154">
        <v>1965</v>
      </c>
      <c r="U154" t="s" s="154">
        <v>1966</v>
      </c>
      <c r="V154" s="157"/>
      <c r="W154" s="157"/>
      <c r="X154" s="157"/>
      <c r="Y154" s="157"/>
      <c r="Z154" s="157"/>
      <c r="AA154" s="157"/>
      <c r="AB154" s="157"/>
      <c r="AC154" s="157"/>
      <c r="AD154" t="s" s="154">
        <v>1967</v>
      </c>
      <c r="AE154" s="157"/>
      <c r="AF154" s="159"/>
    </row>
    <row r="155" ht="15" customHeight="1">
      <c r="A155" s="198"/>
      <c r="B155" s="157"/>
      <c r="C155" s="157"/>
      <c r="D155" s="157"/>
      <c r="E155" s="157"/>
      <c r="F155" s="157"/>
      <c r="G155" s="157"/>
      <c r="H155" s="157"/>
      <c r="I155" s="157"/>
      <c r="J155" s="157"/>
      <c r="K155" s="157"/>
      <c r="L155" s="157"/>
      <c r="M155" s="157"/>
      <c r="N155" s="157"/>
      <c r="O155" s="157"/>
      <c r="P155" s="157"/>
      <c r="Q155" s="157"/>
      <c r="R155" s="157"/>
      <c r="S155" s="157"/>
      <c r="T155" t="s" s="154">
        <v>1968</v>
      </c>
      <c r="U155" t="s" s="154">
        <v>1969</v>
      </c>
      <c r="V155" s="157"/>
      <c r="W155" s="157"/>
      <c r="X155" s="157"/>
      <c r="Y155" s="157"/>
      <c r="Z155" s="157"/>
      <c r="AA155" s="157"/>
      <c r="AB155" s="157"/>
      <c r="AC155" s="157"/>
      <c r="AD155" t="s" s="154">
        <v>1970</v>
      </c>
      <c r="AE155" s="157"/>
      <c r="AF155" s="159"/>
    </row>
    <row r="156" ht="15" customHeight="1">
      <c r="A156" s="198"/>
      <c r="B156" s="157"/>
      <c r="C156" s="157"/>
      <c r="D156" s="157"/>
      <c r="E156" s="157"/>
      <c r="F156" s="157"/>
      <c r="G156" s="157"/>
      <c r="H156" s="157"/>
      <c r="I156" s="157"/>
      <c r="J156" s="157"/>
      <c r="K156" s="157"/>
      <c r="L156" s="157"/>
      <c r="M156" s="157"/>
      <c r="N156" s="157"/>
      <c r="O156" s="157"/>
      <c r="P156" s="157"/>
      <c r="Q156" s="157"/>
      <c r="R156" s="157"/>
      <c r="S156" s="157"/>
      <c r="T156" t="s" s="154">
        <v>1971</v>
      </c>
      <c r="U156" t="s" s="154">
        <v>1972</v>
      </c>
      <c r="V156" s="157"/>
      <c r="W156" s="157"/>
      <c r="X156" s="157"/>
      <c r="Y156" s="157"/>
      <c r="Z156" s="157"/>
      <c r="AA156" s="157"/>
      <c r="AB156" s="157"/>
      <c r="AC156" s="157"/>
      <c r="AD156" t="s" s="154">
        <v>1973</v>
      </c>
      <c r="AE156" s="157"/>
      <c r="AF156" s="159"/>
    </row>
    <row r="157" ht="15" customHeight="1">
      <c r="A157" s="198"/>
      <c r="B157" s="157"/>
      <c r="C157" s="157"/>
      <c r="D157" s="157"/>
      <c r="E157" s="157"/>
      <c r="F157" s="157"/>
      <c r="G157" s="157"/>
      <c r="H157" s="157"/>
      <c r="I157" s="157"/>
      <c r="J157" s="157"/>
      <c r="K157" s="157"/>
      <c r="L157" s="157"/>
      <c r="M157" s="157"/>
      <c r="N157" s="157"/>
      <c r="O157" s="157"/>
      <c r="P157" s="157"/>
      <c r="Q157" s="157"/>
      <c r="R157" s="157"/>
      <c r="S157" s="157"/>
      <c r="T157" t="s" s="154">
        <v>1974</v>
      </c>
      <c r="U157" t="s" s="154">
        <v>1975</v>
      </c>
      <c r="V157" s="157"/>
      <c r="W157" s="157"/>
      <c r="X157" s="157"/>
      <c r="Y157" s="157"/>
      <c r="Z157" s="157"/>
      <c r="AA157" s="157"/>
      <c r="AB157" s="157"/>
      <c r="AC157" s="157"/>
      <c r="AD157" t="s" s="154">
        <v>1976</v>
      </c>
      <c r="AE157" s="157"/>
      <c r="AF157" s="159"/>
    </row>
    <row r="158" ht="15" customHeight="1">
      <c r="A158" s="198"/>
      <c r="B158" s="157"/>
      <c r="C158" s="157"/>
      <c r="D158" s="157"/>
      <c r="E158" s="157"/>
      <c r="F158" s="157"/>
      <c r="G158" s="157"/>
      <c r="H158" s="157"/>
      <c r="I158" s="157"/>
      <c r="J158" s="157"/>
      <c r="K158" s="157"/>
      <c r="L158" s="157"/>
      <c r="M158" s="157"/>
      <c r="N158" s="157"/>
      <c r="O158" s="157"/>
      <c r="P158" s="157"/>
      <c r="Q158" s="157"/>
      <c r="R158" s="157"/>
      <c r="S158" s="157"/>
      <c r="T158" t="s" s="154">
        <v>1977</v>
      </c>
      <c r="U158" t="s" s="154">
        <v>1978</v>
      </c>
      <c r="V158" s="157"/>
      <c r="W158" s="157"/>
      <c r="X158" s="157"/>
      <c r="Y158" s="157"/>
      <c r="Z158" s="157"/>
      <c r="AA158" s="157"/>
      <c r="AB158" s="157"/>
      <c r="AC158" s="157"/>
      <c r="AD158" t="s" s="154">
        <v>1979</v>
      </c>
      <c r="AE158" s="157"/>
      <c r="AF158" s="159"/>
    </row>
    <row r="159" ht="15" customHeight="1">
      <c r="A159" s="198"/>
      <c r="B159" s="157"/>
      <c r="C159" s="157"/>
      <c r="D159" s="157"/>
      <c r="E159" s="157"/>
      <c r="F159" s="157"/>
      <c r="G159" s="157"/>
      <c r="H159" s="157"/>
      <c r="I159" s="157"/>
      <c r="J159" s="157"/>
      <c r="K159" s="157"/>
      <c r="L159" s="157"/>
      <c r="M159" s="157"/>
      <c r="N159" s="157"/>
      <c r="O159" s="157"/>
      <c r="P159" s="157"/>
      <c r="Q159" s="157"/>
      <c r="R159" s="157"/>
      <c r="S159" s="157"/>
      <c r="T159" t="s" s="154">
        <v>1980</v>
      </c>
      <c r="U159" t="s" s="154">
        <v>1981</v>
      </c>
      <c r="V159" s="157"/>
      <c r="W159" s="157"/>
      <c r="X159" s="157"/>
      <c r="Y159" s="157"/>
      <c r="Z159" s="157"/>
      <c r="AA159" s="157"/>
      <c r="AB159" s="157"/>
      <c r="AC159" s="157"/>
      <c r="AD159" t="s" s="154">
        <v>1982</v>
      </c>
      <c r="AE159" s="157"/>
      <c r="AF159" s="159"/>
    </row>
    <row r="160" ht="15" customHeight="1">
      <c r="A160" s="198"/>
      <c r="B160" s="157"/>
      <c r="C160" s="157"/>
      <c r="D160" s="157"/>
      <c r="E160" s="157"/>
      <c r="F160" s="157"/>
      <c r="G160" s="157"/>
      <c r="H160" s="157"/>
      <c r="I160" s="157"/>
      <c r="J160" s="157"/>
      <c r="K160" s="157"/>
      <c r="L160" s="157"/>
      <c r="M160" s="157"/>
      <c r="N160" s="157"/>
      <c r="O160" s="157"/>
      <c r="P160" s="157"/>
      <c r="Q160" s="157"/>
      <c r="R160" s="157"/>
      <c r="S160" s="157"/>
      <c r="T160" t="s" s="154">
        <v>1983</v>
      </c>
      <c r="U160" t="s" s="154">
        <v>1984</v>
      </c>
      <c r="V160" s="157"/>
      <c r="W160" s="157"/>
      <c r="X160" s="157"/>
      <c r="Y160" s="157"/>
      <c r="Z160" s="157"/>
      <c r="AA160" s="157"/>
      <c r="AB160" s="157"/>
      <c r="AC160" s="157"/>
      <c r="AD160" t="s" s="154">
        <v>1985</v>
      </c>
      <c r="AE160" s="157"/>
      <c r="AF160" s="159"/>
    </row>
    <row r="161" ht="15" customHeight="1">
      <c r="A161" s="198"/>
      <c r="B161" s="157"/>
      <c r="C161" s="157"/>
      <c r="D161" s="157"/>
      <c r="E161" s="157"/>
      <c r="F161" s="157"/>
      <c r="G161" s="157"/>
      <c r="H161" s="157"/>
      <c r="I161" s="157"/>
      <c r="J161" s="157"/>
      <c r="K161" s="157"/>
      <c r="L161" s="157"/>
      <c r="M161" s="157"/>
      <c r="N161" s="157"/>
      <c r="O161" s="157"/>
      <c r="P161" s="157"/>
      <c r="Q161" s="157"/>
      <c r="R161" s="157"/>
      <c r="S161" s="157"/>
      <c r="T161" t="s" s="154">
        <v>1986</v>
      </c>
      <c r="U161" t="s" s="154">
        <v>1987</v>
      </c>
      <c r="V161" s="157"/>
      <c r="W161" s="157"/>
      <c r="X161" s="157"/>
      <c r="Y161" s="157"/>
      <c r="Z161" s="157"/>
      <c r="AA161" s="157"/>
      <c r="AB161" s="157"/>
      <c r="AC161" s="157"/>
      <c r="AD161" t="s" s="154">
        <v>1988</v>
      </c>
      <c r="AE161" s="157"/>
      <c r="AF161" s="159"/>
    </row>
    <row r="162" ht="15" customHeight="1">
      <c r="A162" s="198"/>
      <c r="B162" s="157"/>
      <c r="C162" s="157"/>
      <c r="D162" s="157"/>
      <c r="E162" s="157"/>
      <c r="F162" s="157"/>
      <c r="G162" s="157"/>
      <c r="H162" s="157"/>
      <c r="I162" s="157"/>
      <c r="J162" s="157"/>
      <c r="K162" s="157"/>
      <c r="L162" s="157"/>
      <c r="M162" s="157"/>
      <c r="N162" s="157"/>
      <c r="O162" s="157"/>
      <c r="P162" s="157"/>
      <c r="Q162" s="157"/>
      <c r="R162" s="157"/>
      <c r="S162" s="157"/>
      <c r="T162" t="s" s="154">
        <v>1989</v>
      </c>
      <c r="U162" t="s" s="154">
        <v>1990</v>
      </c>
      <c r="V162" s="157"/>
      <c r="W162" s="157"/>
      <c r="X162" s="157"/>
      <c r="Y162" s="157"/>
      <c r="Z162" s="157"/>
      <c r="AA162" s="157"/>
      <c r="AB162" s="157"/>
      <c r="AC162" s="157"/>
      <c r="AD162" t="s" s="154">
        <v>1991</v>
      </c>
      <c r="AE162" s="157"/>
      <c r="AF162" s="159"/>
    </row>
    <row r="163" ht="15" customHeight="1">
      <c r="A163" s="198"/>
      <c r="B163" s="157"/>
      <c r="C163" s="157"/>
      <c r="D163" s="157"/>
      <c r="E163" s="157"/>
      <c r="F163" s="157"/>
      <c r="G163" s="157"/>
      <c r="H163" s="157"/>
      <c r="I163" s="157"/>
      <c r="J163" s="157"/>
      <c r="K163" s="157"/>
      <c r="L163" s="157"/>
      <c r="M163" s="157"/>
      <c r="N163" s="157"/>
      <c r="O163" s="157"/>
      <c r="P163" s="157"/>
      <c r="Q163" s="157"/>
      <c r="R163" s="157"/>
      <c r="S163" s="157"/>
      <c r="T163" t="s" s="154">
        <v>1992</v>
      </c>
      <c r="U163" t="s" s="154">
        <v>1993</v>
      </c>
      <c r="V163" s="157"/>
      <c r="W163" s="157"/>
      <c r="X163" s="157"/>
      <c r="Y163" s="157"/>
      <c r="Z163" s="157"/>
      <c r="AA163" s="157"/>
      <c r="AB163" s="157"/>
      <c r="AC163" s="157"/>
      <c r="AD163" t="s" s="154">
        <v>1994</v>
      </c>
      <c r="AE163" s="157"/>
      <c r="AF163" s="159"/>
    </row>
    <row r="164" ht="15" customHeight="1">
      <c r="A164" s="198"/>
      <c r="B164" s="157"/>
      <c r="C164" s="157"/>
      <c r="D164" s="157"/>
      <c r="E164" s="157"/>
      <c r="F164" s="157"/>
      <c r="G164" s="157"/>
      <c r="H164" s="157"/>
      <c r="I164" s="157"/>
      <c r="J164" s="157"/>
      <c r="K164" s="157"/>
      <c r="L164" s="157"/>
      <c r="M164" s="157"/>
      <c r="N164" s="157"/>
      <c r="O164" s="157"/>
      <c r="P164" s="157"/>
      <c r="Q164" s="157"/>
      <c r="R164" s="157"/>
      <c r="S164" s="157"/>
      <c r="T164" t="s" s="154">
        <v>1995</v>
      </c>
      <c r="U164" t="s" s="154">
        <v>1996</v>
      </c>
      <c r="V164" s="157"/>
      <c r="W164" s="157"/>
      <c r="X164" s="157"/>
      <c r="Y164" s="157"/>
      <c r="Z164" s="157"/>
      <c r="AA164" s="157"/>
      <c r="AB164" s="157"/>
      <c r="AC164" s="157"/>
      <c r="AD164" t="s" s="154">
        <v>1997</v>
      </c>
      <c r="AE164" s="157"/>
      <c r="AF164" s="159"/>
    </row>
    <row r="165" ht="15" customHeight="1">
      <c r="A165" s="198"/>
      <c r="B165" s="157"/>
      <c r="C165" s="157"/>
      <c r="D165" s="157"/>
      <c r="E165" s="157"/>
      <c r="F165" s="157"/>
      <c r="G165" s="157"/>
      <c r="H165" s="157"/>
      <c r="I165" s="157"/>
      <c r="J165" s="157"/>
      <c r="K165" s="157"/>
      <c r="L165" s="157"/>
      <c r="M165" s="157"/>
      <c r="N165" s="157"/>
      <c r="O165" s="157"/>
      <c r="P165" s="157"/>
      <c r="Q165" s="157"/>
      <c r="R165" s="157"/>
      <c r="S165" s="157"/>
      <c r="T165" t="s" s="154">
        <v>1998</v>
      </c>
      <c r="U165" t="s" s="154">
        <v>1999</v>
      </c>
      <c r="V165" s="157"/>
      <c r="W165" s="157"/>
      <c r="X165" s="157"/>
      <c r="Y165" s="157"/>
      <c r="Z165" s="157"/>
      <c r="AA165" s="157"/>
      <c r="AB165" s="157"/>
      <c r="AC165" s="157"/>
      <c r="AD165" t="s" s="154">
        <v>2000</v>
      </c>
      <c r="AE165" s="157"/>
      <c r="AF165" s="159"/>
    </row>
    <row r="166" ht="15" customHeight="1">
      <c r="A166" s="198"/>
      <c r="B166" s="157"/>
      <c r="C166" s="157"/>
      <c r="D166" s="157"/>
      <c r="E166" s="157"/>
      <c r="F166" s="157"/>
      <c r="G166" s="157"/>
      <c r="H166" s="157"/>
      <c r="I166" s="157"/>
      <c r="J166" s="157"/>
      <c r="K166" s="157"/>
      <c r="L166" s="157"/>
      <c r="M166" s="157"/>
      <c r="N166" s="157"/>
      <c r="O166" s="157"/>
      <c r="P166" s="157"/>
      <c r="Q166" s="157"/>
      <c r="R166" s="157"/>
      <c r="S166" s="157"/>
      <c r="T166" t="s" s="154">
        <v>2001</v>
      </c>
      <c r="U166" t="s" s="154">
        <v>2002</v>
      </c>
      <c r="V166" s="157"/>
      <c r="W166" s="157"/>
      <c r="X166" s="157"/>
      <c r="Y166" s="157"/>
      <c r="Z166" s="157"/>
      <c r="AA166" s="157"/>
      <c r="AB166" s="157"/>
      <c r="AC166" s="157"/>
      <c r="AD166" t="s" s="154">
        <v>2003</v>
      </c>
      <c r="AE166" s="157"/>
      <c r="AF166" s="159"/>
    </row>
    <row r="167" ht="15" customHeight="1">
      <c r="A167" s="198"/>
      <c r="B167" s="157"/>
      <c r="C167" s="157"/>
      <c r="D167" s="157"/>
      <c r="E167" s="157"/>
      <c r="F167" s="157"/>
      <c r="G167" s="157"/>
      <c r="H167" s="157"/>
      <c r="I167" s="157"/>
      <c r="J167" s="157"/>
      <c r="K167" s="157"/>
      <c r="L167" s="157"/>
      <c r="M167" s="157"/>
      <c r="N167" s="157"/>
      <c r="O167" s="157"/>
      <c r="P167" s="157"/>
      <c r="Q167" s="157"/>
      <c r="R167" s="157"/>
      <c r="S167" s="157"/>
      <c r="T167" t="s" s="154">
        <v>2004</v>
      </c>
      <c r="U167" t="s" s="154">
        <v>2005</v>
      </c>
      <c r="V167" s="157"/>
      <c r="W167" s="157"/>
      <c r="X167" s="157"/>
      <c r="Y167" s="157"/>
      <c r="Z167" s="157"/>
      <c r="AA167" s="157"/>
      <c r="AB167" s="157"/>
      <c r="AC167" s="157"/>
      <c r="AD167" t="s" s="154">
        <v>2006</v>
      </c>
      <c r="AE167" s="157"/>
      <c r="AF167" s="159"/>
    </row>
    <row r="168" ht="15" customHeight="1">
      <c r="A168" s="198"/>
      <c r="B168" s="157"/>
      <c r="C168" s="157"/>
      <c r="D168" s="157"/>
      <c r="E168" s="157"/>
      <c r="F168" s="157"/>
      <c r="G168" s="157"/>
      <c r="H168" s="157"/>
      <c r="I168" s="157"/>
      <c r="J168" s="157"/>
      <c r="K168" s="157"/>
      <c r="L168" s="157"/>
      <c r="M168" s="157"/>
      <c r="N168" s="157"/>
      <c r="O168" s="157"/>
      <c r="P168" s="157"/>
      <c r="Q168" s="157"/>
      <c r="R168" s="157"/>
      <c r="S168" s="157"/>
      <c r="T168" t="s" s="154">
        <v>2007</v>
      </c>
      <c r="U168" t="s" s="154">
        <v>2008</v>
      </c>
      <c r="V168" s="157"/>
      <c r="W168" s="157"/>
      <c r="X168" s="157"/>
      <c r="Y168" s="157"/>
      <c r="Z168" s="157"/>
      <c r="AA168" s="157"/>
      <c r="AB168" s="157"/>
      <c r="AC168" s="157"/>
      <c r="AD168" t="s" s="154">
        <v>2008</v>
      </c>
      <c r="AE168" s="157"/>
      <c r="AF168" s="159"/>
    </row>
    <row r="169" ht="15" customHeight="1">
      <c r="A169" s="198"/>
      <c r="B169" s="157"/>
      <c r="C169" s="157"/>
      <c r="D169" s="157"/>
      <c r="E169" s="157"/>
      <c r="F169" s="157"/>
      <c r="G169" s="157"/>
      <c r="H169" s="157"/>
      <c r="I169" s="157"/>
      <c r="J169" s="157"/>
      <c r="K169" s="157"/>
      <c r="L169" s="157"/>
      <c r="M169" s="157"/>
      <c r="N169" s="157"/>
      <c r="O169" s="157"/>
      <c r="P169" s="157"/>
      <c r="Q169" s="157"/>
      <c r="R169" s="157"/>
      <c r="S169" s="157"/>
      <c r="T169" t="s" s="154">
        <v>2009</v>
      </c>
      <c r="U169" t="s" s="154">
        <v>2010</v>
      </c>
      <c r="V169" s="157"/>
      <c r="W169" s="157"/>
      <c r="X169" s="157"/>
      <c r="Y169" s="157"/>
      <c r="Z169" s="157"/>
      <c r="AA169" s="157"/>
      <c r="AB169" s="157"/>
      <c r="AC169" s="157"/>
      <c r="AD169" t="s" s="154">
        <v>1685</v>
      </c>
      <c r="AE169" s="157"/>
      <c r="AF169" s="159"/>
    </row>
    <row r="170" ht="15" customHeight="1">
      <c r="A170" s="198"/>
      <c r="B170" s="157"/>
      <c r="C170" s="157"/>
      <c r="D170" s="157"/>
      <c r="E170" s="157"/>
      <c r="F170" s="157"/>
      <c r="G170" s="157"/>
      <c r="H170" s="157"/>
      <c r="I170" s="157"/>
      <c r="J170" s="157"/>
      <c r="K170" s="157"/>
      <c r="L170" s="157"/>
      <c r="M170" s="157"/>
      <c r="N170" s="157"/>
      <c r="O170" s="157"/>
      <c r="P170" s="157"/>
      <c r="Q170" s="157"/>
      <c r="R170" s="157"/>
      <c r="S170" s="157"/>
      <c r="T170" t="s" s="154">
        <v>2011</v>
      </c>
      <c r="U170" t="s" s="154">
        <v>2012</v>
      </c>
      <c r="V170" s="157"/>
      <c r="W170" s="157"/>
      <c r="X170" s="157"/>
      <c r="Y170" s="157"/>
      <c r="Z170" s="157"/>
      <c r="AA170" s="157"/>
      <c r="AB170" s="157"/>
      <c r="AC170" s="157"/>
      <c r="AD170" t="s" s="154">
        <v>2013</v>
      </c>
      <c r="AE170" s="157"/>
      <c r="AF170" s="159"/>
    </row>
    <row r="171" ht="15" customHeight="1">
      <c r="A171" s="198"/>
      <c r="B171" s="157"/>
      <c r="C171" s="157"/>
      <c r="D171" s="157"/>
      <c r="E171" s="157"/>
      <c r="F171" s="157"/>
      <c r="G171" s="157"/>
      <c r="H171" s="157"/>
      <c r="I171" s="157"/>
      <c r="J171" s="157"/>
      <c r="K171" s="157"/>
      <c r="L171" s="157"/>
      <c r="M171" s="157"/>
      <c r="N171" s="157"/>
      <c r="O171" s="157"/>
      <c r="P171" s="157"/>
      <c r="Q171" s="157"/>
      <c r="R171" s="157"/>
      <c r="S171" s="157"/>
      <c r="T171" t="s" s="154">
        <v>2014</v>
      </c>
      <c r="U171" t="s" s="154">
        <v>2015</v>
      </c>
      <c r="V171" s="157"/>
      <c r="W171" s="157"/>
      <c r="X171" s="157"/>
      <c r="Y171" s="157"/>
      <c r="Z171" s="157"/>
      <c r="AA171" s="157"/>
      <c r="AB171" s="157"/>
      <c r="AC171" s="157"/>
      <c r="AD171" t="s" s="154">
        <v>2016</v>
      </c>
      <c r="AE171" s="157"/>
      <c r="AF171" s="159"/>
    </row>
    <row r="172" ht="15" customHeight="1">
      <c r="A172" s="198"/>
      <c r="B172" s="157"/>
      <c r="C172" s="157"/>
      <c r="D172" s="157"/>
      <c r="E172" s="157"/>
      <c r="F172" s="157"/>
      <c r="G172" s="157"/>
      <c r="H172" s="157"/>
      <c r="I172" s="157"/>
      <c r="J172" s="157"/>
      <c r="K172" s="157"/>
      <c r="L172" s="157"/>
      <c r="M172" s="157"/>
      <c r="N172" s="157"/>
      <c r="O172" s="157"/>
      <c r="P172" s="157"/>
      <c r="Q172" s="157"/>
      <c r="R172" s="157"/>
      <c r="S172" s="157"/>
      <c r="T172" t="s" s="154">
        <v>2017</v>
      </c>
      <c r="U172" t="s" s="154">
        <v>2018</v>
      </c>
      <c r="V172" s="157"/>
      <c r="W172" s="157"/>
      <c r="X172" s="157"/>
      <c r="Y172" s="157"/>
      <c r="Z172" s="157"/>
      <c r="AA172" s="157"/>
      <c r="AB172" s="157"/>
      <c r="AC172" s="157"/>
      <c r="AD172" t="s" s="154">
        <v>2019</v>
      </c>
      <c r="AE172" s="157"/>
      <c r="AF172" s="159"/>
    </row>
    <row r="173" ht="15" customHeight="1">
      <c r="A173" s="198"/>
      <c r="B173" s="157"/>
      <c r="C173" s="157"/>
      <c r="D173" s="157"/>
      <c r="E173" s="157"/>
      <c r="F173" s="157"/>
      <c r="G173" s="157"/>
      <c r="H173" s="157"/>
      <c r="I173" s="157"/>
      <c r="J173" s="157"/>
      <c r="K173" s="157"/>
      <c r="L173" s="157"/>
      <c r="M173" s="157"/>
      <c r="N173" s="157"/>
      <c r="O173" s="157"/>
      <c r="P173" s="157"/>
      <c r="Q173" s="157"/>
      <c r="R173" s="157"/>
      <c r="S173" s="157"/>
      <c r="T173" t="s" s="154">
        <v>2020</v>
      </c>
      <c r="U173" t="s" s="154">
        <v>2021</v>
      </c>
      <c r="V173" s="157"/>
      <c r="W173" s="157"/>
      <c r="X173" s="157"/>
      <c r="Y173" s="157"/>
      <c r="Z173" s="157"/>
      <c r="AA173" s="157"/>
      <c r="AB173" s="157"/>
      <c r="AC173" s="157"/>
      <c r="AD173" t="s" s="154">
        <v>2022</v>
      </c>
      <c r="AE173" s="157"/>
      <c r="AF173" s="159"/>
    </row>
    <row r="174" ht="15" customHeight="1">
      <c r="A174" s="198"/>
      <c r="B174" s="157"/>
      <c r="C174" s="157"/>
      <c r="D174" s="157"/>
      <c r="E174" s="157"/>
      <c r="F174" s="157"/>
      <c r="G174" s="157"/>
      <c r="H174" s="157"/>
      <c r="I174" s="157"/>
      <c r="J174" s="157"/>
      <c r="K174" s="157"/>
      <c r="L174" s="157"/>
      <c r="M174" s="157"/>
      <c r="N174" s="157"/>
      <c r="O174" s="157"/>
      <c r="P174" s="157"/>
      <c r="Q174" s="157"/>
      <c r="R174" s="157"/>
      <c r="S174" s="157"/>
      <c r="T174" t="s" s="154">
        <v>2023</v>
      </c>
      <c r="U174" t="s" s="154">
        <v>2024</v>
      </c>
      <c r="V174" s="157"/>
      <c r="W174" s="157"/>
      <c r="X174" s="157"/>
      <c r="Y174" s="157"/>
      <c r="Z174" s="157"/>
      <c r="AA174" s="157"/>
      <c r="AB174" s="157"/>
      <c r="AC174" s="157"/>
      <c r="AD174" t="s" s="154">
        <v>2025</v>
      </c>
      <c r="AE174" s="157"/>
      <c r="AF174" s="159"/>
    </row>
    <row r="175" ht="15" customHeight="1">
      <c r="A175" s="198"/>
      <c r="B175" s="157"/>
      <c r="C175" s="157"/>
      <c r="D175" s="157"/>
      <c r="E175" s="157"/>
      <c r="F175" s="157"/>
      <c r="G175" s="157"/>
      <c r="H175" s="157"/>
      <c r="I175" s="157"/>
      <c r="J175" s="157"/>
      <c r="K175" s="157"/>
      <c r="L175" s="157"/>
      <c r="M175" s="157"/>
      <c r="N175" s="157"/>
      <c r="O175" s="157"/>
      <c r="P175" s="157"/>
      <c r="Q175" s="157"/>
      <c r="R175" s="157"/>
      <c r="S175" s="157"/>
      <c r="T175" t="s" s="154">
        <v>2026</v>
      </c>
      <c r="U175" t="s" s="154">
        <v>2027</v>
      </c>
      <c r="V175" s="157"/>
      <c r="W175" s="157"/>
      <c r="X175" s="157"/>
      <c r="Y175" s="157"/>
      <c r="Z175" s="157"/>
      <c r="AA175" s="157"/>
      <c r="AB175" s="157"/>
      <c r="AC175" s="157"/>
      <c r="AD175" t="s" s="154">
        <v>1033</v>
      </c>
      <c r="AE175" s="157"/>
      <c r="AF175" s="159"/>
    </row>
    <row r="176" ht="15" customHeight="1">
      <c r="A176" s="198"/>
      <c r="B176" s="157"/>
      <c r="C176" s="157"/>
      <c r="D176" s="157"/>
      <c r="E176" s="157"/>
      <c r="F176" s="157"/>
      <c r="G176" s="157"/>
      <c r="H176" s="157"/>
      <c r="I176" s="157"/>
      <c r="J176" s="157"/>
      <c r="K176" s="157"/>
      <c r="L176" s="157"/>
      <c r="M176" s="157"/>
      <c r="N176" s="157"/>
      <c r="O176" s="157"/>
      <c r="P176" s="157"/>
      <c r="Q176" s="157"/>
      <c r="R176" s="157"/>
      <c r="S176" s="157"/>
      <c r="T176" t="s" s="154">
        <v>2028</v>
      </c>
      <c r="U176" t="s" s="154">
        <v>2029</v>
      </c>
      <c r="V176" s="157"/>
      <c r="W176" s="157"/>
      <c r="X176" s="157"/>
      <c r="Y176" s="157"/>
      <c r="Z176" s="157"/>
      <c r="AA176" s="157"/>
      <c r="AB176" s="157"/>
      <c r="AC176" s="157"/>
      <c r="AD176" t="s" s="154">
        <v>2030</v>
      </c>
      <c r="AE176" s="157"/>
      <c r="AF176" s="159"/>
    </row>
    <row r="177" ht="15" customHeight="1">
      <c r="A177" s="198"/>
      <c r="B177" s="157"/>
      <c r="C177" s="157"/>
      <c r="D177" s="157"/>
      <c r="E177" s="157"/>
      <c r="F177" s="157"/>
      <c r="G177" s="157"/>
      <c r="H177" s="157"/>
      <c r="I177" s="157"/>
      <c r="J177" s="157"/>
      <c r="K177" s="157"/>
      <c r="L177" s="157"/>
      <c r="M177" s="157"/>
      <c r="N177" s="157"/>
      <c r="O177" s="157"/>
      <c r="P177" s="157"/>
      <c r="Q177" s="157"/>
      <c r="R177" s="157"/>
      <c r="S177" s="157"/>
      <c r="T177" t="s" s="154">
        <v>2031</v>
      </c>
      <c r="U177" t="s" s="154">
        <v>2032</v>
      </c>
      <c r="V177" s="157"/>
      <c r="W177" s="157"/>
      <c r="X177" s="157"/>
      <c r="Y177" s="157"/>
      <c r="Z177" s="157"/>
      <c r="AA177" s="157"/>
      <c r="AB177" s="157"/>
      <c r="AC177" s="157"/>
      <c r="AD177" t="s" s="154">
        <v>2033</v>
      </c>
      <c r="AE177" s="157"/>
      <c r="AF177" s="159"/>
    </row>
    <row r="178" ht="15" customHeight="1">
      <c r="A178" s="198"/>
      <c r="B178" s="157"/>
      <c r="C178" s="157"/>
      <c r="D178" s="157"/>
      <c r="E178" s="157"/>
      <c r="F178" s="157"/>
      <c r="G178" s="157"/>
      <c r="H178" s="157"/>
      <c r="I178" s="157"/>
      <c r="J178" s="157"/>
      <c r="K178" s="157"/>
      <c r="L178" s="157"/>
      <c r="M178" s="157"/>
      <c r="N178" s="157"/>
      <c r="O178" s="157"/>
      <c r="P178" s="157"/>
      <c r="Q178" s="157"/>
      <c r="R178" s="157"/>
      <c r="S178" s="157"/>
      <c r="T178" t="s" s="154">
        <v>2034</v>
      </c>
      <c r="U178" t="s" s="154">
        <v>2035</v>
      </c>
      <c r="V178" s="157"/>
      <c r="W178" s="157"/>
      <c r="X178" s="157"/>
      <c r="Y178" s="157"/>
      <c r="Z178" s="157"/>
      <c r="AA178" s="157"/>
      <c r="AB178" s="157"/>
      <c r="AC178" s="157"/>
      <c r="AD178" t="s" s="154">
        <v>2036</v>
      </c>
      <c r="AE178" s="157"/>
      <c r="AF178" s="159"/>
    </row>
    <row r="179" ht="15" customHeight="1">
      <c r="A179" s="198"/>
      <c r="B179" s="157"/>
      <c r="C179" s="157"/>
      <c r="D179" s="157"/>
      <c r="E179" s="157"/>
      <c r="F179" s="157"/>
      <c r="G179" s="157"/>
      <c r="H179" s="157"/>
      <c r="I179" s="157"/>
      <c r="J179" s="157"/>
      <c r="K179" s="157"/>
      <c r="L179" s="157"/>
      <c r="M179" s="157"/>
      <c r="N179" s="157"/>
      <c r="O179" s="157"/>
      <c r="P179" s="157"/>
      <c r="Q179" s="157"/>
      <c r="R179" s="157"/>
      <c r="S179" s="157"/>
      <c r="T179" t="s" s="154">
        <v>2037</v>
      </c>
      <c r="U179" t="s" s="154">
        <v>2038</v>
      </c>
      <c r="V179" s="157"/>
      <c r="W179" s="157"/>
      <c r="X179" s="157"/>
      <c r="Y179" s="157"/>
      <c r="Z179" s="157"/>
      <c r="AA179" s="157"/>
      <c r="AB179" s="157"/>
      <c r="AC179" s="157"/>
      <c r="AD179" t="s" s="154">
        <v>2039</v>
      </c>
      <c r="AE179" s="157"/>
      <c r="AF179" s="159"/>
    </row>
    <row r="180" ht="15" customHeight="1">
      <c r="A180" s="198"/>
      <c r="B180" s="157"/>
      <c r="C180" s="157"/>
      <c r="D180" s="157"/>
      <c r="E180" s="157"/>
      <c r="F180" s="157"/>
      <c r="G180" s="157"/>
      <c r="H180" s="157"/>
      <c r="I180" s="157"/>
      <c r="J180" s="157"/>
      <c r="K180" s="157"/>
      <c r="L180" s="157"/>
      <c r="M180" s="157"/>
      <c r="N180" s="157"/>
      <c r="O180" s="157"/>
      <c r="P180" s="157"/>
      <c r="Q180" s="157"/>
      <c r="R180" s="157"/>
      <c r="S180" s="157"/>
      <c r="T180" t="s" s="154">
        <v>2040</v>
      </c>
      <c r="U180" t="s" s="154">
        <v>2041</v>
      </c>
      <c r="V180" s="157"/>
      <c r="W180" s="157"/>
      <c r="X180" s="157"/>
      <c r="Y180" s="157"/>
      <c r="Z180" s="157"/>
      <c r="AA180" s="157"/>
      <c r="AB180" s="157"/>
      <c r="AC180" s="157"/>
      <c r="AD180" t="s" s="154">
        <v>2042</v>
      </c>
      <c r="AE180" s="157"/>
      <c r="AF180" s="159"/>
    </row>
    <row r="181" ht="15" customHeight="1">
      <c r="A181" s="198"/>
      <c r="B181" s="157"/>
      <c r="C181" s="157"/>
      <c r="D181" s="157"/>
      <c r="E181" s="157"/>
      <c r="F181" s="157"/>
      <c r="G181" s="157"/>
      <c r="H181" s="157"/>
      <c r="I181" s="157"/>
      <c r="J181" s="157"/>
      <c r="K181" s="157"/>
      <c r="L181" s="157"/>
      <c r="M181" s="157"/>
      <c r="N181" s="157"/>
      <c r="O181" s="157"/>
      <c r="P181" s="157"/>
      <c r="Q181" s="157"/>
      <c r="R181" s="157"/>
      <c r="S181" s="157"/>
      <c r="T181" t="s" s="154">
        <v>2043</v>
      </c>
      <c r="U181" t="s" s="154">
        <v>2044</v>
      </c>
      <c r="V181" s="157"/>
      <c r="W181" s="157"/>
      <c r="X181" s="157"/>
      <c r="Y181" s="157"/>
      <c r="Z181" s="157"/>
      <c r="AA181" s="157"/>
      <c r="AB181" s="157"/>
      <c r="AC181" s="157"/>
      <c r="AD181" t="s" s="154">
        <v>2045</v>
      </c>
      <c r="AE181" s="157"/>
      <c r="AF181" s="159"/>
    </row>
    <row r="182" ht="15" customHeight="1">
      <c r="A182" s="198"/>
      <c r="B182" s="157"/>
      <c r="C182" s="157"/>
      <c r="D182" s="157"/>
      <c r="E182" s="157"/>
      <c r="F182" s="157"/>
      <c r="G182" s="157"/>
      <c r="H182" s="157"/>
      <c r="I182" s="157"/>
      <c r="J182" s="157"/>
      <c r="K182" s="157"/>
      <c r="L182" s="157"/>
      <c r="M182" s="157"/>
      <c r="N182" s="157"/>
      <c r="O182" s="157"/>
      <c r="P182" s="157"/>
      <c r="Q182" s="157"/>
      <c r="R182" s="157"/>
      <c r="S182" s="157"/>
      <c r="T182" t="s" s="154">
        <v>2046</v>
      </c>
      <c r="U182" t="s" s="154">
        <v>2047</v>
      </c>
      <c r="V182" s="157"/>
      <c r="W182" s="157"/>
      <c r="X182" s="157"/>
      <c r="Y182" s="157"/>
      <c r="Z182" s="157"/>
      <c r="AA182" s="157"/>
      <c r="AB182" s="157"/>
      <c r="AC182" s="157"/>
      <c r="AD182" t="s" s="154">
        <v>2048</v>
      </c>
      <c r="AE182" s="157"/>
      <c r="AF182" s="159"/>
    </row>
    <row r="183" ht="15" customHeight="1">
      <c r="A183" s="198"/>
      <c r="B183" s="157"/>
      <c r="C183" s="157"/>
      <c r="D183" s="157"/>
      <c r="E183" s="157"/>
      <c r="F183" s="157"/>
      <c r="G183" s="157"/>
      <c r="H183" s="157"/>
      <c r="I183" s="157"/>
      <c r="J183" s="157"/>
      <c r="K183" s="157"/>
      <c r="L183" s="157"/>
      <c r="M183" s="157"/>
      <c r="N183" s="157"/>
      <c r="O183" s="157"/>
      <c r="P183" s="157"/>
      <c r="Q183" s="157"/>
      <c r="R183" s="157"/>
      <c r="S183" s="157"/>
      <c r="T183" t="s" s="154">
        <v>2049</v>
      </c>
      <c r="U183" t="s" s="154">
        <v>2050</v>
      </c>
      <c r="V183" s="157"/>
      <c r="W183" s="157"/>
      <c r="X183" s="157"/>
      <c r="Y183" s="157"/>
      <c r="Z183" s="157"/>
      <c r="AA183" s="157"/>
      <c r="AB183" s="157"/>
      <c r="AC183" s="157"/>
      <c r="AD183" t="s" s="154">
        <v>2051</v>
      </c>
      <c r="AE183" s="157"/>
      <c r="AF183" s="159"/>
    </row>
    <row r="184" ht="15" customHeight="1">
      <c r="A184" s="198"/>
      <c r="B184" s="157"/>
      <c r="C184" s="157"/>
      <c r="D184" s="157"/>
      <c r="E184" s="157"/>
      <c r="F184" s="157"/>
      <c r="G184" s="157"/>
      <c r="H184" s="157"/>
      <c r="I184" s="157"/>
      <c r="J184" s="157"/>
      <c r="K184" s="157"/>
      <c r="L184" s="157"/>
      <c r="M184" s="157"/>
      <c r="N184" s="157"/>
      <c r="O184" s="157"/>
      <c r="P184" s="157"/>
      <c r="Q184" s="157"/>
      <c r="R184" s="157"/>
      <c r="S184" s="157"/>
      <c r="T184" t="s" s="154">
        <v>2052</v>
      </c>
      <c r="U184" t="s" s="154">
        <v>2053</v>
      </c>
      <c r="V184" s="157"/>
      <c r="W184" s="157"/>
      <c r="X184" s="157"/>
      <c r="Y184" s="157"/>
      <c r="Z184" s="157"/>
      <c r="AA184" s="157"/>
      <c r="AB184" s="157"/>
      <c r="AC184" s="157"/>
      <c r="AD184" t="s" s="154">
        <v>2054</v>
      </c>
      <c r="AE184" s="157"/>
      <c r="AF184" s="159"/>
    </row>
    <row r="185" ht="15" customHeight="1">
      <c r="A185" s="198"/>
      <c r="B185" s="157"/>
      <c r="C185" s="157"/>
      <c r="D185" s="157"/>
      <c r="E185" s="157"/>
      <c r="F185" s="157"/>
      <c r="G185" s="157"/>
      <c r="H185" s="157"/>
      <c r="I185" s="157"/>
      <c r="J185" s="157"/>
      <c r="K185" s="157"/>
      <c r="L185" s="157"/>
      <c r="M185" s="157"/>
      <c r="N185" s="157"/>
      <c r="O185" s="157"/>
      <c r="P185" s="157"/>
      <c r="Q185" s="157"/>
      <c r="R185" s="157"/>
      <c r="S185" s="157"/>
      <c r="T185" t="s" s="154">
        <v>2055</v>
      </c>
      <c r="U185" t="s" s="154">
        <v>2056</v>
      </c>
      <c r="V185" s="157"/>
      <c r="W185" s="157"/>
      <c r="X185" s="157"/>
      <c r="Y185" s="157"/>
      <c r="Z185" s="157"/>
      <c r="AA185" s="157"/>
      <c r="AB185" s="157"/>
      <c r="AC185" s="157"/>
      <c r="AD185" t="s" s="154">
        <v>2057</v>
      </c>
      <c r="AE185" s="157"/>
      <c r="AF185" s="159"/>
    </row>
    <row r="186" ht="15" customHeight="1">
      <c r="A186" s="198"/>
      <c r="B186" s="157"/>
      <c r="C186" s="157"/>
      <c r="D186" s="157"/>
      <c r="E186" s="157"/>
      <c r="F186" s="157"/>
      <c r="G186" s="157"/>
      <c r="H186" s="157"/>
      <c r="I186" s="157"/>
      <c r="J186" s="157"/>
      <c r="K186" s="157"/>
      <c r="L186" s="157"/>
      <c r="M186" s="157"/>
      <c r="N186" s="157"/>
      <c r="O186" s="157"/>
      <c r="P186" s="157"/>
      <c r="Q186" s="157"/>
      <c r="R186" s="157"/>
      <c r="S186" s="157"/>
      <c r="T186" t="s" s="154">
        <v>2058</v>
      </c>
      <c r="U186" t="s" s="154">
        <v>2059</v>
      </c>
      <c r="V186" s="157"/>
      <c r="W186" s="157"/>
      <c r="X186" s="157"/>
      <c r="Y186" s="157"/>
      <c r="Z186" s="157"/>
      <c r="AA186" s="157"/>
      <c r="AB186" s="157"/>
      <c r="AC186" s="157"/>
      <c r="AD186" t="s" s="154">
        <v>2060</v>
      </c>
      <c r="AE186" s="157"/>
      <c r="AF186" s="159"/>
    </row>
    <row r="187" ht="15" customHeight="1">
      <c r="A187" s="198"/>
      <c r="B187" s="157"/>
      <c r="C187" s="157"/>
      <c r="D187" s="157"/>
      <c r="E187" s="157"/>
      <c r="F187" s="157"/>
      <c r="G187" s="157"/>
      <c r="H187" s="157"/>
      <c r="I187" s="157"/>
      <c r="J187" s="157"/>
      <c r="K187" s="157"/>
      <c r="L187" s="157"/>
      <c r="M187" s="157"/>
      <c r="N187" s="157"/>
      <c r="O187" s="157"/>
      <c r="P187" s="157"/>
      <c r="Q187" s="157"/>
      <c r="R187" s="157"/>
      <c r="S187" s="157"/>
      <c r="T187" t="s" s="154">
        <v>2061</v>
      </c>
      <c r="U187" t="s" s="154">
        <v>2062</v>
      </c>
      <c r="V187" s="157"/>
      <c r="W187" s="157"/>
      <c r="X187" s="157"/>
      <c r="Y187" s="157"/>
      <c r="Z187" s="157"/>
      <c r="AA187" s="157"/>
      <c r="AB187" s="157"/>
      <c r="AC187" s="157"/>
      <c r="AD187" t="s" s="154">
        <v>1730</v>
      </c>
      <c r="AE187" s="157"/>
      <c r="AF187" s="159"/>
    </row>
    <row r="188" ht="15" customHeight="1">
      <c r="A188" s="198"/>
      <c r="B188" s="157"/>
      <c r="C188" s="157"/>
      <c r="D188" s="157"/>
      <c r="E188" s="157"/>
      <c r="F188" s="157"/>
      <c r="G188" s="157"/>
      <c r="H188" s="157"/>
      <c r="I188" s="157"/>
      <c r="J188" s="157"/>
      <c r="K188" s="157"/>
      <c r="L188" s="157"/>
      <c r="M188" s="157"/>
      <c r="N188" s="157"/>
      <c r="O188" s="157"/>
      <c r="P188" s="157"/>
      <c r="Q188" s="157"/>
      <c r="R188" s="157"/>
      <c r="S188" s="157"/>
      <c r="T188" t="s" s="154">
        <v>2063</v>
      </c>
      <c r="U188" t="s" s="154">
        <v>929</v>
      </c>
      <c r="V188" s="157"/>
      <c r="W188" s="157"/>
      <c r="X188" s="157"/>
      <c r="Y188" s="157"/>
      <c r="Z188" s="157"/>
      <c r="AA188" s="157"/>
      <c r="AB188" s="157"/>
      <c r="AC188" s="157"/>
      <c r="AD188" t="s" s="154">
        <v>2064</v>
      </c>
      <c r="AE188" s="157"/>
      <c r="AF188" s="159"/>
    </row>
    <row r="189" ht="15" customHeight="1">
      <c r="A189" s="198"/>
      <c r="B189" s="157"/>
      <c r="C189" s="157"/>
      <c r="D189" s="157"/>
      <c r="E189" s="157"/>
      <c r="F189" s="157"/>
      <c r="G189" s="157"/>
      <c r="H189" s="157"/>
      <c r="I189" s="157"/>
      <c r="J189" s="157"/>
      <c r="K189" s="157"/>
      <c r="L189" s="157"/>
      <c r="M189" s="157"/>
      <c r="N189" s="157"/>
      <c r="O189" s="157"/>
      <c r="P189" s="157"/>
      <c r="Q189" s="157"/>
      <c r="R189" s="157"/>
      <c r="S189" s="157"/>
      <c r="T189" t="s" s="154">
        <v>2065</v>
      </c>
      <c r="U189" t="s" s="154">
        <v>2066</v>
      </c>
      <c r="V189" s="157"/>
      <c r="W189" s="157"/>
      <c r="X189" s="157"/>
      <c r="Y189" s="157"/>
      <c r="Z189" s="157"/>
      <c r="AA189" s="157"/>
      <c r="AB189" s="157"/>
      <c r="AC189" s="157"/>
      <c r="AD189" t="s" s="154">
        <v>2067</v>
      </c>
      <c r="AE189" s="157"/>
      <c r="AF189" s="159"/>
    </row>
    <row r="190" ht="15" customHeight="1">
      <c r="A190" s="198"/>
      <c r="B190" s="157"/>
      <c r="C190" s="157"/>
      <c r="D190" s="157"/>
      <c r="E190" s="157"/>
      <c r="F190" s="157"/>
      <c r="G190" s="157"/>
      <c r="H190" s="157"/>
      <c r="I190" s="157"/>
      <c r="J190" s="157"/>
      <c r="K190" s="157"/>
      <c r="L190" s="157"/>
      <c r="M190" s="157"/>
      <c r="N190" s="157"/>
      <c r="O190" s="157"/>
      <c r="P190" s="157"/>
      <c r="Q190" s="157"/>
      <c r="R190" s="157"/>
      <c r="S190" s="157"/>
      <c r="T190" t="s" s="154">
        <v>2068</v>
      </c>
      <c r="U190" t="s" s="154">
        <v>2069</v>
      </c>
      <c r="V190" s="157"/>
      <c r="W190" s="157"/>
      <c r="X190" s="157"/>
      <c r="Y190" s="157"/>
      <c r="Z190" s="157"/>
      <c r="AA190" s="157"/>
      <c r="AB190" s="157"/>
      <c r="AC190" s="157"/>
      <c r="AD190" t="s" s="154">
        <v>606</v>
      </c>
      <c r="AE190" s="157"/>
      <c r="AF190" s="159"/>
    </row>
    <row r="191" ht="15" customHeight="1">
      <c r="A191" s="198"/>
      <c r="B191" s="157"/>
      <c r="C191" s="157"/>
      <c r="D191" s="157"/>
      <c r="E191" s="157"/>
      <c r="F191" s="157"/>
      <c r="G191" s="157"/>
      <c r="H191" s="157"/>
      <c r="I191" s="157"/>
      <c r="J191" s="157"/>
      <c r="K191" s="157"/>
      <c r="L191" s="157"/>
      <c r="M191" s="157"/>
      <c r="N191" s="157"/>
      <c r="O191" s="157"/>
      <c r="P191" s="157"/>
      <c r="Q191" s="157"/>
      <c r="R191" s="157"/>
      <c r="S191" s="157"/>
      <c r="T191" t="s" s="154">
        <v>2070</v>
      </c>
      <c r="U191" t="s" s="154">
        <v>2071</v>
      </c>
      <c r="V191" s="157"/>
      <c r="W191" s="157"/>
      <c r="X191" s="157"/>
      <c r="Y191" s="157"/>
      <c r="Z191" s="157"/>
      <c r="AA191" s="157"/>
      <c r="AB191" s="157"/>
      <c r="AC191" s="157"/>
      <c r="AD191" t="s" s="154">
        <v>2072</v>
      </c>
      <c r="AE191" s="157"/>
      <c r="AF191" s="159"/>
    </row>
    <row r="192" ht="15" customHeight="1">
      <c r="A192" s="198"/>
      <c r="B192" s="157"/>
      <c r="C192" s="157"/>
      <c r="D192" s="157"/>
      <c r="E192" s="157"/>
      <c r="F192" s="157"/>
      <c r="G192" s="157"/>
      <c r="H192" s="157"/>
      <c r="I192" s="157"/>
      <c r="J192" s="157"/>
      <c r="K192" s="157"/>
      <c r="L192" s="157"/>
      <c r="M192" s="157"/>
      <c r="N192" s="157"/>
      <c r="O192" s="157"/>
      <c r="P192" s="157"/>
      <c r="Q192" s="157"/>
      <c r="R192" s="157"/>
      <c r="S192" s="157"/>
      <c r="T192" t="s" s="154">
        <v>2073</v>
      </c>
      <c r="U192" t="s" s="154">
        <v>2074</v>
      </c>
      <c r="V192" s="157"/>
      <c r="W192" s="157"/>
      <c r="X192" s="157"/>
      <c r="Y192" s="157"/>
      <c r="Z192" s="157"/>
      <c r="AA192" s="157"/>
      <c r="AB192" s="157"/>
      <c r="AC192" s="157"/>
      <c r="AD192" t="s" s="154">
        <v>2075</v>
      </c>
      <c r="AE192" s="157"/>
      <c r="AF192" s="159"/>
    </row>
    <row r="193" ht="15" customHeight="1">
      <c r="A193" s="198"/>
      <c r="B193" s="157"/>
      <c r="C193" s="157"/>
      <c r="D193" s="157"/>
      <c r="E193" s="157"/>
      <c r="F193" s="157"/>
      <c r="G193" s="157"/>
      <c r="H193" s="157"/>
      <c r="I193" s="157"/>
      <c r="J193" s="157"/>
      <c r="K193" s="157"/>
      <c r="L193" s="157"/>
      <c r="M193" s="157"/>
      <c r="N193" s="157"/>
      <c r="O193" s="157"/>
      <c r="P193" s="157"/>
      <c r="Q193" s="157"/>
      <c r="R193" s="157"/>
      <c r="S193" s="157"/>
      <c r="T193" t="s" s="154">
        <v>2076</v>
      </c>
      <c r="U193" t="s" s="154">
        <v>2077</v>
      </c>
      <c r="V193" s="157"/>
      <c r="W193" s="157"/>
      <c r="X193" s="157"/>
      <c r="Y193" s="157"/>
      <c r="Z193" s="157"/>
      <c r="AA193" s="157"/>
      <c r="AB193" s="157"/>
      <c r="AC193" s="157"/>
      <c r="AD193" t="s" s="154">
        <v>2078</v>
      </c>
      <c r="AE193" s="157"/>
      <c r="AF193" s="159"/>
    </row>
    <row r="194" ht="15" customHeight="1">
      <c r="A194" s="198"/>
      <c r="B194" s="157"/>
      <c r="C194" s="157"/>
      <c r="D194" s="157"/>
      <c r="E194" s="157"/>
      <c r="F194" s="157"/>
      <c r="G194" s="157"/>
      <c r="H194" s="157"/>
      <c r="I194" s="157"/>
      <c r="J194" s="157"/>
      <c r="K194" s="157"/>
      <c r="L194" s="157"/>
      <c r="M194" s="157"/>
      <c r="N194" s="157"/>
      <c r="O194" s="157"/>
      <c r="P194" s="157"/>
      <c r="Q194" s="157"/>
      <c r="R194" s="157"/>
      <c r="S194" s="157"/>
      <c r="T194" t="s" s="154">
        <v>2079</v>
      </c>
      <c r="U194" t="s" s="154">
        <v>2080</v>
      </c>
      <c r="V194" s="157"/>
      <c r="W194" s="157"/>
      <c r="X194" s="157"/>
      <c r="Y194" s="157"/>
      <c r="Z194" s="157"/>
      <c r="AA194" s="157"/>
      <c r="AB194" s="157"/>
      <c r="AC194" s="157"/>
      <c r="AD194" t="s" s="154">
        <v>2081</v>
      </c>
      <c r="AE194" s="157"/>
      <c r="AF194" s="159"/>
    </row>
    <row r="195" ht="15" customHeight="1">
      <c r="A195" s="198"/>
      <c r="B195" s="157"/>
      <c r="C195" s="157"/>
      <c r="D195" s="157"/>
      <c r="E195" s="157"/>
      <c r="F195" s="157"/>
      <c r="G195" s="157"/>
      <c r="H195" s="157"/>
      <c r="I195" s="157"/>
      <c r="J195" s="157"/>
      <c r="K195" s="157"/>
      <c r="L195" s="157"/>
      <c r="M195" s="157"/>
      <c r="N195" s="157"/>
      <c r="O195" s="157"/>
      <c r="P195" s="157"/>
      <c r="Q195" s="157"/>
      <c r="R195" s="157"/>
      <c r="S195" s="157"/>
      <c r="T195" t="s" s="154">
        <v>561</v>
      </c>
      <c r="U195" t="s" s="154">
        <v>545</v>
      </c>
      <c r="V195" s="157"/>
      <c r="W195" s="157"/>
      <c r="X195" s="157"/>
      <c r="Y195" s="157"/>
      <c r="Z195" s="157"/>
      <c r="AA195" s="157"/>
      <c r="AB195" s="157"/>
      <c r="AC195" s="157"/>
      <c r="AD195" t="s" s="154">
        <v>2082</v>
      </c>
      <c r="AE195" s="157"/>
      <c r="AF195" s="159"/>
    </row>
    <row r="196" ht="15" customHeight="1">
      <c r="A196" s="198"/>
      <c r="B196" s="157"/>
      <c r="C196" s="157"/>
      <c r="D196" s="157"/>
      <c r="E196" s="157"/>
      <c r="F196" s="157"/>
      <c r="G196" s="157"/>
      <c r="H196" s="157"/>
      <c r="I196" s="157"/>
      <c r="J196" s="157"/>
      <c r="K196" s="157"/>
      <c r="L196" s="157"/>
      <c r="M196" s="157"/>
      <c r="N196" s="157"/>
      <c r="O196" s="157"/>
      <c r="P196" s="157"/>
      <c r="Q196" s="157"/>
      <c r="R196" s="157"/>
      <c r="S196" s="157"/>
      <c r="T196" t="s" s="154">
        <v>2083</v>
      </c>
      <c r="U196" t="s" s="154">
        <v>993</v>
      </c>
      <c r="V196" s="157"/>
      <c r="W196" s="157"/>
      <c r="X196" s="157"/>
      <c r="Y196" s="157"/>
      <c r="Z196" s="157"/>
      <c r="AA196" s="157"/>
      <c r="AB196" s="157"/>
      <c r="AC196" s="157"/>
      <c r="AD196" t="s" s="154">
        <v>2084</v>
      </c>
      <c r="AE196" s="157"/>
      <c r="AF196" s="159"/>
    </row>
    <row r="197" ht="15" customHeight="1">
      <c r="A197" s="198"/>
      <c r="B197" s="157"/>
      <c r="C197" s="157"/>
      <c r="D197" s="157"/>
      <c r="E197" s="157"/>
      <c r="F197" s="157"/>
      <c r="G197" s="157"/>
      <c r="H197" s="157"/>
      <c r="I197" s="157"/>
      <c r="J197" s="157"/>
      <c r="K197" s="157"/>
      <c r="L197" s="157"/>
      <c r="M197" s="157"/>
      <c r="N197" s="157"/>
      <c r="O197" s="157"/>
      <c r="P197" s="157"/>
      <c r="Q197" s="157"/>
      <c r="R197" s="157"/>
      <c r="S197" s="157"/>
      <c r="T197" t="s" s="154">
        <v>2085</v>
      </c>
      <c r="U197" t="s" s="154">
        <v>2086</v>
      </c>
      <c r="V197" s="157"/>
      <c r="W197" s="157"/>
      <c r="X197" s="157"/>
      <c r="Y197" s="157"/>
      <c r="Z197" s="157"/>
      <c r="AA197" s="157"/>
      <c r="AB197" s="157"/>
      <c r="AC197" s="157"/>
      <c r="AD197" t="s" s="154">
        <v>2087</v>
      </c>
      <c r="AE197" s="157"/>
      <c r="AF197" s="159"/>
    </row>
    <row r="198" ht="15" customHeight="1">
      <c r="A198" s="198"/>
      <c r="B198" s="157"/>
      <c r="C198" s="157"/>
      <c r="D198" s="157"/>
      <c r="E198" s="157"/>
      <c r="F198" s="157"/>
      <c r="G198" s="157"/>
      <c r="H198" s="157"/>
      <c r="I198" s="157"/>
      <c r="J198" s="157"/>
      <c r="K198" s="157"/>
      <c r="L198" s="157"/>
      <c r="M198" s="157"/>
      <c r="N198" s="157"/>
      <c r="O198" s="157"/>
      <c r="P198" s="157"/>
      <c r="Q198" s="157"/>
      <c r="R198" s="157"/>
      <c r="S198" s="157"/>
      <c r="T198" t="s" s="154">
        <v>2088</v>
      </c>
      <c r="U198" t="s" s="154">
        <v>2089</v>
      </c>
      <c r="V198" s="157"/>
      <c r="W198" s="157"/>
      <c r="X198" s="157"/>
      <c r="Y198" s="157"/>
      <c r="Z198" s="157"/>
      <c r="AA198" s="157"/>
      <c r="AB198" s="157"/>
      <c r="AC198" s="157"/>
      <c r="AD198" t="s" s="154">
        <v>2090</v>
      </c>
      <c r="AE198" s="157"/>
      <c r="AF198" s="159"/>
    </row>
    <row r="199" ht="15" customHeight="1">
      <c r="A199" s="198"/>
      <c r="B199" s="157"/>
      <c r="C199" s="157"/>
      <c r="D199" s="157"/>
      <c r="E199" s="157"/>
      <c r="F199" s="157"/>
      <c r="G199" s="157"/>
      <c r="H199" s="157"/>
      <c r="I199" s="157"/>
      <c r="J199" s="157"/>
      <c r="K199" s="157"/>
      <c r="L199" s="157"/>
      <c r="M199" s="157"/>
      <c r="N199" s="157"/>
      <c r="O199" s="157"/>
      <c r="P199" s="157"/>
      <c r="Q199" s="157"/>
      <c r="R199" s="157"/>
      <c r="S199" s="157"/>
      <c r="T199" t="s" s="154">
        <v>2091</v>
      </c>
      <c r="U199" t="s" s="154">
        <v>2092</v>
      </c>
      <c r="V199" s="157"/>
      <c r="W199" s="157"/>
      <c r="X199" s="157"/>
      <c r="Y199" s="157"/>
      <c r="Z199" s="157"/>
      <c r="AA199" s="157"/>
      <c r="AB199" s="157"/>
      <c r="AC199" s="157"/>
      <c r="AD199" t="s" s="154">
        <v>884</v>
      </c>
      <c r="AE199" s="157"/>
      <c r="AF199" s="159"/>
    </row>
    <row r="200" ht="15" customHeight="1">
      <c r="A200" s="198"/>
      <c r="B200" s="157"/>
      <c r="C200" s="157"/>
      <c r="D200" s="157"/>
      <c r="E200" s="157"/>
      <c r="F200" s="157"/>
      <c r="G200" s="157"/>
      <c r="H200" s="157"/>
      <c r="I200" s="157"/>
      <c r="J200" s="157"/>
      <c r="K200" s="157"/>
      <c r="L200" s="157"/>
      <c r="M200" s="157"/>
      <c r="N200" s="157"/>
      <c r="O200" s="157"/>
      <c r="P200" s="157"/>
      <c r="Q200" s="157"/>
      <c r="R200" s="157"/>
      <c r="S200" s="157"/>
      <c r="T200" t="s" s="154">
        <v>2093</v>
      </c>
      <c r="U200" t="s" s="154">
        <v>2094</v>
      </c>
      <c r="V200" s="157"/>
      <c r="W200" s="157"/>
      <c r="X200" s="157"/>
      <c r="Y200" s="157"/>
      <c r="Z200" s="157"/>
      <c r="AA200" s="157"/>
      <c r="AB200" s="157"/>
      <c r="AC200" s="157"/>
      <c r="AD200" t="s" s="154">
        <v>990</v>
      </c>
      <c r="AE200" s="157"/>
      <c r="AF200" s="159"/>
    </row>
    <row r="201" ht="15" customHeight="1">
      <c r="A201" s="198"/>
      <c r="B201" s="157"/>
      <c r="C201" s="157"/>
      <c r="D201" s="157"/>
      <c r="E201" s="157"/>
      <c r="F201" s="157"/>
      <c r="G201" s="157"/>
      <c r="H201" s="157"/>
      <c r="I201" s="157"/>
      <c r="J201" s="157"/>
      <c r="K201" s="157"/>
      <c r="L201" s="157"/>
      <c r="M201" s="157"/>
      <c r="N201" s="157"/>
      <c r="O201" s="157"/>
      <c r="P201" s="157"/>
      <c r="Q201" s="157"/>
      <c r="R201" s="157"/>
      <c r="S201" s="157"/>
      <c r="T201" t="s" s="154">
        <v>2095</v>
      </c>
      <c r="U201" t="s" s="154">
        <v>2096</v>
      </c>
      <c r="V201" s="157"/>
      <c r="W201" s="157"/>
      <c r="X201" s="157"/>
      <c r="Y201" s="157"/>
      <c r="Z201" s="157"/>
      <c r="AA201" s="157"/>
      <c r="AB201" s="157"/>
      <c r="AC201" s="157"/>
      <c r="AD201" t="s" s="154">
        <v>2097</v>
      </c>
      <c r="AE201" s="157"/>
      <c r="AF201" s="159"/>
    </row>
    <row r="202" ht="15" customHeight="1">
      <c r="A202" s="198"/>
      <c r="B202" s="157"/>
      <c r="C202" s="157"/>
      <c r="D202" s="157"/>
      <c r="E202" s="157"/>
      <c r="F202" s="157"/>
      <c r="G202" s="157"/>
      <c r="H202" s="157"/>
      <c r="I202" s="157"/>
      <c r="J202" s="157"/>
      <c r="K202" s="157"/>
      <c r="L202" s="157"/>
      <c r="M202" s="157"/>
      <c r="N202" s="157"/>
      <c r="O202" s="157"/>
      <c r="P202" s="157"/>
      <c r="Q202" s="157"/>
      <c r="R202" s="157"/>
      <c r="S202" s="157"/>
      <c r="T202" t="s" s="154">
        <v>2098</v>
      </c>
      <c r="U202" t="s" s="154">
        <v>2099</v>
      </c>
      <c r="V202" s="157"/>
      <c r="W202" s="157"/>
      <c r="X202" s="157"/>
      <c r="Y202" s="157"/>
      <c r="Z202" s="157"/>
      <c r="AA202" s="157"/>
      <c r="AB202" s="157"/>
      <c r="AC202" s="157"/>
      <c r="AD202" t="s" s="154">
        <v>2100</v>
      </c>
      <c r="AE202" s="157"/>
      <c r="AF202" s="159"/>
    </row>
    <row r="203" ht="15" customHeight="1">
      <c r="A203" s="198"/>
      <c r="B203" s="157"/>
      <c r="C203" s="157"/>
      <c r="D203" s="157"/>
      <c r="E203" s="157"/>
      <c r="F203" s="157"/>
      <c r="G203" s="157"/>
      <c r="H203" s="157"/>
      <c r="I203" s="157"/>
      <c r="J203" s="157"/>
      <c r="K203" s="157"/>
      <c r="L203" s="157"/>
      <c r="M203" s="157"/>
      <c r="N203" s="157"/>
      <c r="O203" s="157"/>
      <c r="P203" s="157"/>
      <c r="Q203" s="157"/>
      <c r="R203" s="157"/>
      <c r="S203" s="157"/>
      <c r="T203" t="s" s="154">
        <v>2101</v>
      </c>
      <c r="U203" t="s" s="154">
        <v>2102</v>
      </c>
      <c r="V203" s="157"/>
      <c r="W203" s="157"/>
      <c r="X203" s="157"/>
      <c r="Y203" s="157"/>
      <c r="Z203" s="157"/>
      <c r="AA203" s="157"/>
      <c r="AB203" s="157"/>
      <c r="AC203" s="157"/>
      <c r="AD203" t="s" s="154">
        <v>2103</v>
      </c>
      <c r="AE203" s="157"/>
      <c r="AF203" s="159"/>
    </row>
    <row r="204" ht="15" customHeight="1">
      <c r="A204" s="198"/>
      <c r="B204" s="157"/>
      <c r="C204" s="157"/>
      <c r="D204" s="157"/>
      <c r="E204" s="157"/>
      <c r="F204" s="157"/>
      <c r="G204" s="157"/>
      <c r="H204" s="157"/>
      <c r="I204" s="157"/>
      <c r="J204" s="157"/>
      <c r="K204" s="157"/>
      <c r="L204" s="157"/>
      <c r="M204" s="157"/>
      <c r="N204" s="157"/>
      <c r="O204" s="157"/>
      <c r="P204" s="157"/>
      <c r="Q204" s="157"/>
      <c r="R204" s="157"/>
      <c r="S204" s="157"/>
      <c r="T204" t="s" s="154">
        <v>2104</v>
      </c>
      <c r="U204" t="s" s="154">
        <v>2105</v>
      </c>
      <c r="V204" s="157"/>
      <c r="W204" s="157"/>
      <c r="X204" s="157"/>
      <c r="Y204" s="157"/>
      <c r="Z204" s="157"/>
      <c r="AA204" s="157"/>
      <c r="AB204" s="157"/>
      <c r="AC204" s="157"/>
      <c r="AD204" t="s" s="154">
        <v>2106</v>
      </c>
      <c r="AE204" s="157"/>
      <c r="AF204" s="159"/>
    </row>
    <row r="205" ht="15" customHeight="1">
      <c r="A205" s="198"/>
      <c r="B205" s="157"/>
      <c r="C205" s="157"/>
      <c r="D205" s="157"/>
      <c r="E205" s="157"/>
      <c r="F205" s="157"/>
      <c r="G205" s="157"/>
      <c r="H205" s="157"/>
      <c r="I205" s="157"/>
      <c r="J205" s="157"/>
      <c r="K205" s="157"/>
      <c r="L205" s="157"/>
      <c r="M205" s="157"/>
      <c r="N205" s="157"/>
      <c r="O205" s="157"/>
      <c r="P205" s="157"/>
      <c r="Q205" s="157"/>
      <c r="R205" s="157"/>
      <c r="S205" s="157"/>
      <c r="T205" t="s" s="154">
        <v>2107</v>
      </c>
      <c r="U205" t="s" s="154">
        <v>2108</v>
      </c>
      <c r="V205" s="157"/>
      <c r="W205" s="157"/>
      <c r="X205" s="157"/>
      <c r="Y205" s="157"/>
      <c r="Z205" s="157"/>
      <c r="AA205" s="157"/>
      <c r="AB205" s="157"/>
      <c r="AC205" s="157"/>
      <c r="AD205" t="s" s="154">
        <v>2109</v>
      </c>
      <c r="AE205" s="157"/>
      <c r="AF205" s="159"/>
    </row>
    <row r="206" ht="15" customHeight="1">
      <c r="A206" s="198"/>
      <c r="B206" s="157"/>
      <c r="C206" s="157"/>
      <c r="D206" s="157"/>
      <c r="E206" s="157"/>
      <c r="F206" s="157"/>
      <c r="G206" s="157"/>
      <c r="H206" s="157"/>
      <c r="I206" s="157"/>
      <c r="J206" s="157"/>
      <c r="K206" s="157"/>
      <c r="L206" s="157"/>
      <c r="M206" s="157"/>
      <c r="N206" s="157"/>
      <c r="O206" s="157"/>
      <c r="P206" s="157"/>
      <c r="Q206" s="157"/>
      <c r="R206" s="157"/>
      <c r="S206" s="157"/>
      <c r="T206" t="s" s="154">
        <v>2110</v>
      </c>
      <c r="U206" t="s" s="154">
        <v>2111</v>
      </c>
      <c r="V206" s="157"/>
      <c r="W206" s="157"/>
      <c r="X206" s="157"/>
      <c r="Y206" s="157"/>
      <c r="Z206" s="157"/>
      <c r="AA206" s="157"/>
      <c r="AB206" s="157"/>
      <c r="AC206" s="157"/>
      <c r="AD206" t="s" s="154">
        <v>2112</v>
      </c>
      <c r="AE206" s="157"/>
      <c r="AF206" s="159"/>
    </row>
    <row r="207" ht="15" customHeight="1">
      <c r="A207" s="198"/>
      <c r="B207" s="157"/>
      <c r="C207" s="157"/>
      <c r="D207" s="157"/>
      <c r="E207" s="157"/>
      <c r="F207" s="157"/>
      <c r="G207" s="157"/>
      <c r="H207" s="157"/>
      <c r="I207" s="157"/>
      <c r="J207" s="157"/>
      <c r="K207" s="157"/>
      <c r="L207" s="157"/>
      <c r="M207" s="157"/>
      <c r="N207" s="157"/>
      <c r="O207" s="157"/>
      <c r="P207" s="157"/>
      <c r="Q207" s="157"/>
      <c r="R207" s="157"/>
      <c r="S207" s="157"/>
      <c r="T207" t="s" s="154">
        <v>2113</v>
      </c>
      <c r="U207" t="s" s="154">
        <v>2114</v>
      </c>
      <c r="V207" s="157"/>
      <c r="W207" s="157"/>
      <c r="X207" s="157"/>
      <c r="Y207" s="157"/>
      <c r="Z207" s="157"/>
      <c r="AA207" s="157"/>
      <c r="AB207" s="157"/>
      <c r="AC207" s="157"/>
      <c r="AD207" t="s" s="154">
        <v>2115</v>
      </c>
      <c r="AE207" s="157"/>
      <c r="AF207" s="159"/>
    </row>
    <row r="208" ht="15" customHeight="1">
      <c r="A208" s="198"/>
      <c r="B208" s="157"/>
      <c r="C208" s="157"/>
      <c r="D208" s="157"/>
      <c r="E208" s="157"/>
      <c r="F208" s="157"/>
      <c r="G208" s="157"/>
      <c r="H208" s="157"/>
      <c r="I208" s="157"/>
      <c r="J208" s="157"/>
      <c r="K208" s="157"/>
      <c r="L208" s="157"/>
      <c r="M208" s="157"/>
      <c r="N208" s="157"/>
      <c r="O208" s="157"/>
      <c r="P208" s="157"/>
      <c r="Q208" s="157"/>
      <c r="R208" s="157"/>
      <c r="S208" s="157"/>
      <c r="T208" t="s" s="154">
        <v>2116</v>
      </c>
      <c r="U208" t="s" s="154">
        <v>2117</v>
      </c>
      <c r="V208" s="157"/>
      <c r="W208" s="157"/>
      <c r="X208" s="157"/>
      <c r="Y208" s="157"/>
      <c r="Z208" s="157"/>
      <c r="AA208" s="157"/>
      <c r="AB208" s="157"/>
      <c r="AC208" s="157"/>
      <c r="AD208" t="s" s="154">
        <v>2118</v>
      </c>
      <c r="AE208" s="157"/>
      <c r="AF208" s="159"/>
    </row>
    <row r="209" ht="15" customHeight="1">
      <c r="A209" s="198"/>
      <c r="B209" s="157"/>
      <c r="C209" s="157"/>
      <c r="D209" s="157"/>
      <c r="E209" s="157"/>
      <c r="F209" s="157"/>
      <c r="G209" s="157"/>
      <c r="H209" s="157"/>
      <c r="I209" s="157"/>
      <c r="J209" s="157"/>
      <c r="K209" s="157"/>
      <c r="L209" s="157"/>
      <c r="M209" s="157"/>
      <c r="N209" s="157"/>
      <c r="O209" s="157"/>
      <c r="P209" s="157"/>
      <c r="Q209" s="157"/>
      <c r="R209" s="157"/>
      <c r="S209" s="157"/>
      <c r="T209" t="s" s="154">
        <v>2119</v>
      </c>
      <c r="U209" t="s" s="154">
        <v>2120</v>
      </c>
      <c r="V209" s="157"/>
      <c r="W209" s="157"/>
      <c r="X209" s="157"/>
      <c r="Y209" s="157"/>
      <c r="Z209" s="157"/>
      <c r="AA209" s="157"/>
      <c r="AB209" s="157"/>
      <c r="AC209" s="157"/>
      <c r="AD209" t="s" s="154">
        <v>2121</v>
      </c>
      <c r="AE209" s="157"/>
      <c r="AF209" s="159"/>
    </row>
    <row r="210" ht="15" customHeight="1">
      <c r="A210" s="198"/>
      <c r="B210" s="157"/>
      <c r="C210" s="157"/>
      <c r="D210" s="157"/>
      <c r="E210" s="157"/>
      <c r="F210" s="157"/>
      <c r="G210" s="157"/>
      <c r="H210" s="157"/>
      <c r="I210" s="157"/>
      <c r="J210" s="157"/>
      <c r="K210" s="157"/>
      <c r="L210" s="157"/>
      <c r="M210" s="157"/>
      <c r="N210" s="157"/>
      <c r="O210" s="157"/>
      <c r="P210" s="157"/>
      <c r="Q210" s="157"/>
      <c r="R210" s="157"/>
      <c r="S210" s="157"/>
      <c r="T210" t="s" s="154">
        <v>2122</v>
      </c>
      <c r="U210" t="s" s="154">
        <v>2123</v>
      </c>
      <c r="V210" s="157"/>
      <c r="W210" s="157"/>
      <c r="X210" s="157"/>
      <c r="Y210" s="157"/>
      <c r="Z210" s="157"/>
      <c r="AA210" s="157"/>
      <c r="AB210" s="157"/>
      <c r="AC210" s="157"/>
      <c r="AD210" t="s" s="154">
        <v>2124</v>
      </c>
      <c r="AE210" s="157"/>
      <c r="AF210" s="159"/>
    </row>
    <row r="211" ht="15" customHeight="1">
      <c r="A211" s="198"/>
      <c r="B211" s="157"/>
      <c r="C211" s="157"/>
      <c r="D211" s="157"/>
      <c r="E211" s="157"/>
      <c r="F211" s="157"/>
      <c r="G211" s="157"/>
      <c r="H211" s="157"/>
      <c r="I211" s="157"/>
      <c r="J211" s="157"/>
      <c r="K211" s="157"/>
      <c r="L211" s="157"/>
      <c r="M211" s="157"/>
      <c r="N211" s="157"/>
      <c r="O211" s="157"/>
      <c r="P211" s="157"/>
      <c r="Q211" s="157"/>
      <c r="R211" s="157"/>
      <c r="S211" s="157"/>
      <c r="T211" t="s" s="154">
        <v>2125</v>
      </c>
      <c r="U211" t="s" s="154">
        <v>2126</v>
      </c>
      <c r="V211" s="157"/>
      <c r="W211" s="157"/>
      <c r="X211" s="157"/>
      <c r="Y211" s="157"/>
      <c r="Z211" s="157"/>
      <c r="AA211" s="157"/>
      <c r="AB211" s="157"/>
      <c r="AC211" s="157"/>
      <c r="AD211" t="s" s="154">
        <v>2127</v>
      </c>
      <c r="AE211" s="157"/>
      <c r="AF211" s="159"/>
    </row>
    <row r="212" ht="15" customHeight="1">
      <c r="A212" s="198"/>
      <c r="B212" s="157"/>
      <c r="C212" s="157"/>
      <c r="D212" s="157"/>
      <c r="E212" s="157"/>
      <c r="F212" s="157"/>
      <c r="G212" s="157"/>
      <c r="H212" s="157"/>
      <c r="I212" s="157"/>
      <c r="J212" s="157"/>
      <c r="K212" s="157"/>
      <c r="L212" s="157"/>
      <c r="M212" s="157"/>
      <c r="N212" s="157"/>
      <c r="O212" s="157"/>
      <c r="P212" s="157"/>
      <c r="Q212" s="157"/>
      <c r="R212" s="157"/>
      <c r="S212" s="157"/>
      <c r="T212" t="s" s="154">
        <v>2128</v>
      </c>
      <c r="U212" t="s" s="154">
        <v>990</v>
      </c>
      <c r="V212" s="157"/>
      <c r="W212" s="157"/>
      <c r="X212" s="157"/>
      <c r="Y212" s="157"/>
      <c r="Z212" s="157"/>
      <c r="AA212" s="157"/>
      <c r="AB212" s="157"/>
      <c r="AC212" s="157"/>
      <c r="AD212" t="s" s="154">
        <v>2129</v>
      </c>
      <c r="AE212" s="157"/>
      <c r="AF212" s="159"/>
    </row>
    <row r="213" ht="15" customHeight="1">
      <c r="A213" s="198"/>
      <c r="B213" s="157"/>
      <c r="C213" s="157"/>
      <c r="D213" s="157"/>
      <c r="E213" s="157"/>
      <c r="F213" s="157"/>
      <c r="G213" s="157"/>
      <c r="H213" s="157"/>
      <c r="I213" s="157"/>
      <c r="J213" s="157"/>
      <c r="K213" s="157"/>
      <c r="L213" s="157"/>
      <c r="M213" s="157"/>
      <c r="N213" s="157"/>
      <c r="O213" s="157"/>
      <c r="P213" s="157"/>
      <c r="Q213" s="157"/>
      <c r="R213" s="157"/>
      <c r="S213" s="157"/>
      <c r="T213" t="s" s="154">
        <v>2130</v>
      </c>
      <c r="U213" t="s" s="154">
        <v>2131</v>
      </c>
      <c r="V213" s="157"/>
      <c r="W213" s="157"/>
      <c r="X213" s="157"/>
      <c r="Y213" s="157"/>
      <c r="Z213" s="157"/>
      <c r="AA213" s="157"/>
      <c r="AB213" s="157"/>
      <c r="AC213" s="157"/>
      <c r="AD213" t="s" s="154">
        <v>2132</v>
      </c>
      <c r="AE213" s="157"/>
      <c r="AF213" s="159"/>
    </row>
    <row r="214" ht="15" customHeight="1">
      <c r="A214" s="198"/>
      <c r="B214" s="157"/>
      <c r="C214" s="157"/>
      <c r="D214" s="157"/>
      <c r="E214" s="157"/>
      <c r="F214" s="157"/>
      <c r="G214" s="157"/>
      <c r="H214" s="157"/>
      <c r="I214" s="157"/>
      <c r="J214" s="157"/>
      <c r="K214" s="157"/>
      <c r="L214" s="157"/>
      <c r="M214" s="157"/>
      <c r="N214" s="157"/>
      <c r="O214" s="157"/>
      <c r="P214" s="157"/>
      <c r="Q214" s="157"/>
      <c r="R214" s="157"/>
      <c r="S214" s="157"/>
      <c r="T214" t="s" s="154">
        <v>2133</v>
      </c>
      <c r="U214" t="s" s="154">
        <v>2134</v>
      </c>
      <c r="V214" s="157"/>
      <c r="W214" s="157"/>
      <c r="X214" s="157"/>
      <c r="Y214" s="157"/>
      <c r="Z214" s="157"/>
      <c r="AA214" s="157"/>
      <c r="AB214" s="157"/>
      <c r="AC214" s="157"/>
      <c r="AD214" s="157"/>
      <c r="AE214" s="157"/>
      <c r="AF214" s="159"/>
    </row>
    <row r="215" ht="15" customHeight="1">
      <c r="A215" s="198"/>
      <c r="B215" s="157"/>
      <c r="C215" s="157"/>
      <c r="D215" s="157"/>
      <c r="E215" s="157"/>
      <c r="F215" s="157"/>
      <c r="G215" s="157"/>
      <c r="H215" s="157"/>
      <c r="I215" s="157"/>
      <c r="J215" s="157"/>
      <c r="K215" s="157"/>
      <c r="L215" s="157"/>
      <c r="M215" s="157"/>
      <c r="N215" s="157"/>
      <c r="O215" s="157"/>
      <c r="P215" s="157"/>
      <c r="Q215" s="157"/>
      <c r="R215" s="157"/>
      <c r="S215" s="157"/>
      <c r="T215" t="s" s="154">
        <v>2135</v>
      </c>
      <c r="U215" t="s" s="154">
        <v>2136</v>
      </c>
      <c r="V215" s="157"/>
      <c r="W215" s="157"/>
      <c r="X215" s="157"/>
      <c r="Y215" s="157"/>
      <c r="Z215" s="157"/>
      <c r="AA215" s="157"/>
      <c r="AB215" s="157"/>
      <c r="AC215" s="157"/>
      <c r="AD215" s="157"/>
      <c r="AE215" s="157"/>
      <c r="AF215" s="159"/>
    </row>
    <row r="216" ht="15" customHeight="1">
      <c r="A216" s="198"/>
      <c r="B216" s="157"/>
      <c r="C216" s="157"/>
      <c r="D216" s="157"/>
      <c r="E216" s="157"/>
      <c r="F216" s="157"/>
      <c r="G216" s="157"/>
      <c r="H216" s="157"/>
      <c r="I216" s="157"/>
      <c r="J216" s="157"/>
      <c r="K216" s="157"/>
      <c r="L216" s="157"/>
      <c r="M216" s="157"/>
      <c r="N216" s="157"/>
      <c r="O216" s="157"/>
      <c r="P216" s="157"/>
      <c r="Q216" s="157"/>
      <c r="R216" s="157"/>
      <c r="S216" s="157"/>
      <c r="T216" t="s" s="154">
        <v>2137</v>
      </c>
      <c r="U216" t="s" s="154">
        <v>2138</v>
      </c>
      <c r="V216" s="157"/>
      <c r="W216" s="157"/>
      <c r="X216" s="157"/>
      <c r="Y216" s="157"/>
      <c r="Z216" s="157"/>
      <c r="AA216" s="157"/>
      <c r="AB216" s="157"/>
      <c r="AC216" s="157"/>
      <c r="AD216" s="157"/>
      <c r="AE216" s="157"/>
      <c r="AF216" s="159"/>
    </row>
    <row r="217" ht="15" customHeight="1">
      <c r="A217" s="198"/>
      <c r="B217" s="157"/>
      <c r="C217" s="157"/>
      <c r="D217" s="157"/>
      <c r="E217" s="157"/>
      <c r="F217" s="157"/>
      <c r="G217" s="157"/>
      <c r="H217" s="157"/>
      <c r="I217" s="157"/>
      <c r="J217" s="157"/>
      <c r="K217" s="157"/>
      <c r="L217" s="157"/>
      <c r="M217" s="157"/>
      <c r="N217" s="157"/>
      <c r="O217" s="157"/>
      <c r="P217" s="157"/>
      <c r="Q217" s="157"/>
      <c r="R217" s="157"/>
      <c r="S217" s="157"/>
      <c r="T217" t="s" s="154">
        <v>2139</v>
      </c>
      <c r="U217" t="s" s="154">
        <v>2140</v>
      </c>
      <c r="V217" s="157"/>
      <c r="W217" s="157"/>
      <c r="X217" s="157"/>
      <c r="Y217" s="157"/>
      <c r="Z217" s="157"/>
      <c r="AA217" s="157"/>
      <c r="AB217" s="157"/>
      <c r="AC217" s="157"/>
      <c r="AD217" s="157"/>
      <c r="AE217" s="157"/>
      <c r="AF217" s="159"/>
    </row>
    <row r="218" ht="15" customHeight="1">
      <c r="A218" s="198"/>
      <c r="B218" s="157"/>
      <c r="C218" s="157"/>
      <c r="D218" s="157"/>
      <c r="E218" s="157"/>
      <c r="F218" s="157"/>
      <c r="G218" s="157"/>
      <c r="H218" s="157"/>
      <c r="I218" s="157"/>
      <c r="J218" s="157"/>
      <c r="K218" s="157"/>
      <c r="L218" s="157"/>
      <c r="M218" s="157"/>
      <c r="N218" s="157"/>
      <c r="O218" s="157"/>
      <c r="P218" s="157"/>
      <c r="Q218" s="157"/>
      <c r="R218" s="157"/>
      <c r="S218" s="157"/>
      <c r="T218" t="s" s="154">
        <v>2141</v>
      </c>
      <c r="U218" t="s" s="154">
        <v>2142</v>
      </c>
      <c r="V218" s="157"/>
      <c r="W218" s="157"/>
      <c r="X218" s="157"/>
      <c r="Y218" s="157"/>
      <c r="Z218" s="157"/>
      <c r="AA218" s="157"/>
      <c r="AB218" s="157"/>
      <c r="AC218" s="157"/>
      <c r="AD218" s="157"/>
      <c r="AE218" s="157"/>
      <c r="AF218" s="159"/>
    </row>
    <row r="219" ht="15" customHeight="1">
      <c r="A219" s="198"/>
      <c r="B219" s="157"/>
      <c r="C219" s="157"/>
      <c r="D219" s="157"/>
      <c r="E219" s="157"/>
      <c r="F219" s="157"/>
      <c r="G219" s="157"/>
      <c r="H219" s="157"/>
      <c r="I219" s="157"/>
      <c r="J219" s="157"/>
      <c r="K219" s="157"/>
      <c r="L219" s="157"/>
      <c r="M219" s="157"/>
      <c r="N219" s="157"/>
      <c r="O219" s="157"/>
      <c r="P219" s="157"/>
      <c r="Q219" s="157"/>
      <c r="R219" s="157"/>
      <c r="S219" s="157"/>
      <c r="T219" t="s" s="154">
        <v>2143</v>
      </c>
      <c r="U219" s="157"/>
      <c r="V219" s="157"/>
      <c r="W219" s="157"/>
      <c r="X219" s="157"/>
      <c r="Y219" s="157"/>
      <c r="Z219" s="157"/>
      <c r="AA219" s="157"/>
      <c r="AB219" s="157"/>
      <c r="AC219" s="157"/>
      <c r="AD219" s="157"/>
      <c r="AE219" s="157"/>
      <c r="AF219" s="159"/>
    </row>
    <row r="220" ht="15" customHeight="1">
      <c r="A220" s="198"/>
      <c r="B220" s="157"/>
      <c r="C220" s="157"/>
      <c r="D220" s="157"/>
      <c r="E220" s="157"/>
      <c r="F220" s="157"/>
      <c r="G220" s="157"/>
      <c r="H220" s="157"/>
      <c r="I220" s="157"/>
      <c r="J220" s="157"/>
      <c r="K220" s="157"/>
      <c r="L220" s="157"/>
      <c r="M220" s="157"/>
      <c r="N220" s="157"/>
      <c r="O220" s="157"/>
      <c r="P220" s="157"/>
      <c r="Q220" s="157"/>
      <c r="R220" s="157"/>
      <c r="S220" s="157"/>
      <c r="T220" t="s" s="154">
        <v>2144</v>
      </c>
      <c r="U220" s="157"/>
      <c r="V220" s="157"/>
      <c r="W220" s="157"/>
      <c r="X220" s="157"/>
      <c r="Y220" s="157"/>
      <c r="Z220" s="157"/>
      <c r="AA220" s="157"/>
      <c r="AB220" s="157"/>
      <c r="AC220" s="157"/>
      <c r="AD220" s="157"/>
      <c r="AE220" s="157"/>
      <c r="AF220" s="159"/>
    </row>
    <row r="221" ht="15" customHeight="1">
      <c r="A221" s="198"/>
      <c r="B221" s="157"/>
      <c r="C221" s="157"/>
      <c r="D221" s="157"/>
      <c r="E221" s="157"/>
      <c r="F221" s="157"/>
      <c r="G221" s="157"/>
      <c r="H221" s="157"/>
      <c r="I221" s="157"/>
      <c r="J221" s="157"/>
      <c r="K221" s="157"/>
      <c r="L221" s="157"/>
      <c r="M221" s="157"/>
      <c r="N221" s="157"/>
      <c r="O221" s="157"/>
      <c r="P221" s="157"/>
      <c r="Q221" s="157"/>
      <c r="R221" s="157"/>
      <c r="S221" s="157"/>
      <c r="T221" t="s" s="154">
        <v>2145</v>
      </c>
      <c r="U221" s="157"/>
      <c r="V221" s="157"/>
      <c r="W221" s="157"/>
      <c r="X221" s="157"/>
      <c r="Y221" s="157"/>
      <c r="Z221" s="157"/>
      <c r="AA221" s="157"/>
      <c r="AB221" s="157"/>
      <c r="AC221" s="157"/>
      <c r="AD221" s="157"/>
      <c r="AE221" s="157"/>
      <c r="AF221" s="159"/>
    </row>
    <row r="222" ht="15" customHeight="1">
      <c r="A222" s="198"/>
      <c r="B222" s="157"/>
      <c r="C222" s="157"/>
      <c r="D222" s="157"/>
      <c r="E222" s="157"/>
      <c r="F222" s="157"/>
      <c r="G222" s="157"/>
      <c r="H222" s="157"/>
      <c r="I222" s="157"/>
      <c r="J222" s="157"/>
      <c r="K222" s="157"/>
      <c r="L222" s="157"/>
      <c r="M222" s="157"/>
      <c r="N222" s="157"/>
      <c r="O222" s="157"/>
      <c r="P222" s="157"/>
      <c r="Q222" s="157"/>
      <c r="R222" s="157"/>
      <c r="S222" s="157"/>
      <c r="T222" t="s" s="154">
        <v>2146</v>
      </c>
      <c r="U222" s="157"/>
      <c r="V222" s="157"/>
      <c r="W222" s="157"/>
      <c r="X222" s="157"/>
      <c r="Y222" s="157"/>
      <c r="Z222" s="157"/>
      <c r="AA222" s="157"/>
      <c r="AB222" s="157"/>
      <c r="AC222" s="157"/>
      <c r="AD222" s="157"/>
      <c r="AE222" s="157"/>
      <c r="AF222" s="159"/>
    </row>
    <row r="223" ht="15" customHeight="1">
      <c r="A223" s="198"/>
      <c r="B223" s="157"/>
      <c r="C223" s="157"/>
      <c r="D223" s="157"/>
      <c r="E223" s="157"/>
      <c r="F223" s="157"/>
      <c r="G223" s="157"/>
      <c r="H223" s="157"/>
      <c r="I223" s="157"/>
      <c r="J223" s="157"/>
      <c r="K223" s="157"/>
      <c r="L223" s="157"/>
      <c r="M223" s="157"/>
      <c r="N223" s="157"/>
      <c r="O223" s="157"/>
      <c r="P223" s="157"/>
      <c r="Q223" s="157"/>
      <c r="R223" s="157"/>
      <c r="S223" s="157"/>
      <c r="T223" t="s" s="154">
        <v>2147</v>
      </c>
      <c r="U223" s="157"/>
      <c r="V223" s="157"/>
      <c r="W223" s="157"/>
      <c r="X223" s="157"/>
      <c r="Y223" s="157"/>
      <c r="Z223" s="157"/>
      <c r="AA223" s="157"/>
      <c r="AB223" s="157"/>
      <c r="AC223" s="157"/>
      <c r="AD223" s="157"/>
      <c r="AE223" s="157"/>
      <c r="AF223" s="159"/>
    </row>
    <row r="224" ht="15" customHeight="1">
      <c r="A224" s="198"/>
      <c r="B224" s="157"/>
      <c r="C224" s="157"/>
      <c r="D224" s="157"/>
      <c r="E224" s="157"/>
      <c r="F224" s="157"/>
      <c r="G224" s="157"/>
      <c r="H224" s="157"/>
      <c r="I224" s="157"/>
      <c r="J224" s="157"/>
      <c r="K224" s="157"/>
      <c r="L224" s="157"/>
      <c r="M224" s="157"/>
      <c r="N224" s="157"/>
      <c r="O224" s="157"/>
      <c r="P224" s="157"/>
      <c r="Q224" s="157"/>
      <c r="R224" s="157"/>
      <c r="S224" s="157"/>
      <c r="T224" t="s" s="154">
        <v>2148</v>
      </c>
      <c r="U224" s="157"/>
      <c r="V224" s="157"/>
      <c r="W224" s="157"/>
      <c r="X224" s="157"/>
      <c r="Y224" s="157"/>
      <c r="Z224" s="157"/>
      <c r="AA224" s="157"/>
      <c r="AB224" s="157"/>
      <c r="AC224" s="157"/>
      <c r="AD224" s="157"/>
      <c r="AE224" s="157"/>
      <c r="AF224" s="159"/>
    </row>
    <row r="225" ht="15" customHeight="1">
      <c r="A225" s="198"/>
      <c r="B225" s="157"/>
      <c r="C225" s="157"/>
      <c r="D225" s="157"/>
      <c r="E225" s="157"/>
      <c r="F225" s="157"/>
      <c r="G225" s="157"/>
      <c r="H225" s="157"/>
      <c r="I225" s="157"/>
      <c r="J225" s="157"/>
      <c r="K225" s="157"/>
      <c r="L225" s="157"/>
      <c r="M225" s="157"/>
      <c r="N225" s="157"/>
      <c r="O225" s="157"/>
      <c r="P225" s="157"/>
      <c r="Q225" s="157"/>
      <c r="R225" s="157"/>
      <c r="S225" s="157"/>
      <c r="T225" t="s" s="154">
        <v>2149</v>
      </c>
      <c r="U225" s="157"/>
      <c r="V225" s="157"/>
      <c r="W225" s="157"/>
      <c r="X225" s="157"/>
      <c r="Y225" s="157"/>
      <c r="Z225" s="157"/>
      <c r="AA225" s="157"/>
      <c r="AB225" s="157"/>
      <c r="AC225" s="157"/>
      <c r="AD225" s="157"/>
      <c r="AE225" s="157"/>
      <c r="AF225" s="159"/>
    </row>
    <row r="226" ht="15" customHeight="1">
      <c r="A226" s="198"/>
      <c r="B226" s="157"/>
      <c r="C226" s="157"/>
      <c r="D226" s="157"/>
      <c r="E226" s="157"/>
      <c r="F226" s="157"/>
      <c r="G226" s="157"/>
      <c r="H226" s="157"/>
      <c r="I226" s="157"/>
      <c r="J226" s="157"/>
      <c r="K226" s="157"/>
      <c r="L226" s="157"/>
      <c r="M226" s="157"/>
      <c r="N226" s="157"/>
      <c r="O226" s="157"/>
      <c r="P226" s="157"/>
      <c r="Q226" s="157"/>
      <c r="R226" s="157"/>
      <c r="S226" s="157"/>
      <c r="T226" t="s" s="154">
        <v>2150</v>
      </c>
      <c r="U226" s="157"/>
      <c r="V226" s="157"/>
      <c r="W226" s="157"/>
      <c r="X226" s="157"/>
      <c r="Y226" s="157"/>
      <c r="Z226" s="157"/>
      <c r="AA226" s="157"/>
      <c r="AB226" s="157"/>
      <c r="AC226" s="157"/>
      <c r="AD226" s="157"/>
      <c r="AE226" s="157"/>
      <c r="AF226" s="159"/>
    </row>
    <row r="227" ht="15" customHeight="1">
      <c r="A227" s="198"/>
      <c r="B227" s="157"/>
      <c r="C227" s="157"/>
      <c r="D227" s="157"/>
      <c r="E227" s="157"/>
      <c r="F227" s="157"/>
      <c r="G227" s="157"/>
      <c r="H227" s="157"/>
      <c r="I227" s="157"/>
      <c r="J227" s="157"/>
      <c r="K227" s="157"/>
      <c r="L227" s="157"/>
      <c r="M227" s="157"/>
      <c r="N227" s="157"/>
      <c r="O227" s="157"/>
      <c r="P227" s="157"/>
      <c r="Q227" s="157"/>
      <c r="R227" s="157"/>
      <c r="S227" s="157"/>
      <c r="T227" t="s" s="154">
        <v>2151</v>
      </c>
      <c r="U227" s="157"/>
      <c r="V227" s="157"/>
      <c r="W227" s="157"/>
      <c r="X227" s="157"/>
      <c r="Y227" s="157"/>
      <c r="Z227" s="157"/>
      <c r="AA227" s="157"/>
      <c r="AB227" s="157"/>
      <c r="AC227" s="157"/>
      <c r="AD227" s="157"/>
      <c r="AE227" s="157"/>
      <c r="AF227" s="159"/>
    </row>
    <row r="228" ht="15" customHeight="1">
      <c r="A228" s="198"/>
      <c r="B228" s="157"/>
      <c r="C228" s="157"/>
      <c r="D228" s="157"/>
      <c r="E228" s="157"/>
      <c r="F228" s="157"/>
      <c r="G228" s="157"/>
      <c r="H228" s="157"/>
      <c r="I228" s="157"/>
      <c r="J228" s="157"/>
      <c r="K228" s="157"/>
      <c r="L228" s="157"/>
      <c r="M228" s="157"/>
      <c r="N228" s="157"/>
      <c r="O228" s="157"/>
      <c r="P228" s="157"/>
      <c r="Q228" s="157"/>
      <c r="R228" s="157"/>
      <c r="S228" s="157"/>
      <c r="T228" t="s" s="154">
        <v>2152</v>
      </c>
      <c r="U228" s="157"/>
      <c r="V228" s="157"/>
      <c r="W228" s="157"/>
      <c r="X228" s="157"/>
      <c r="Y228" s="157"/>
      <c r="Z228" s="157"/>
      <c r="AA228" s="157"/>
      <c r="AB228" s="157"/>
      <c r="AC228" s="157"/>
      <c r="AD228" s="157"/>
      <c r="AE228" s="157"/>
      <c r="AF228" s="159"/>
    </row>
    <row r="229" ht="15" customHeight="1">
      <c r="A229" s="198"/>
      <c r="B229" s="157"/>
      <c r="C229" s="157"/>
      <c r="D229" s="157"/>
      <c r="E229" s="157"/>
      <c r="F229" s="157"/>
      <c r="G229" s="157"/>
      <c r="H229" s="157"/>
      <c r="I229" s="157"/>
      <c r="J229" s="157"/>
      <c r="K229" s="157"/>
      <c r="L229" s="157"/>
      <c r="M229" s="157"/>
      <c r="N229" s="157"/>
      <c r="O229" s="157"/>
      <c r="P229" s="157"/>
      <c r="Q229" s="157"/>
      <c r="R229" s="157"/>
      <c r="S229" s="157"/>
      <c r="T229" t="s" s="154">
        <v>2153</v>
      </c>
      <c r="U229" s="157"/>
      <c r="V229" s="157"/>
      <c r="W229" s="157"/>
      <c r="X229" s="157"/>
      <c r="Y229" s="157"/>
      <c r="Z229" s="157"/>
      <c r="AA229" s="157"/>
      <c r="AB229" s="157"/>
      <c r="AC229" s="157"/>
      <c r="AD229" s="157"/>
      <c r="AE229" s="157"/>
      <c r="AF229" s="159"/>
    </row>
    <row r="230" ht="15" customHeight="1">
      <c r="A230" s="198"/>
      <c r="B230" s="157"/>
      <c r="C230" s="157"/>
      <c r="D230" s="157"/>
      <c r="E230" s="157"/>
      <c r="F230" s="157"/>
      <c r="G230" s="157"/>
      <c r="H230" s="157"/>
      <c r="I230" s="157"/>
      <c r="J230" s="157"/>
      <c r="K230" s="157"/>
      <c r="L230" s="157"/>
      <c r="M230" s="157"/>
      <c r="N230" s="157"/>
      <c r="O230" s="157"/>
      <c r="P230" s="157"/>
      <c r="Q230" s="157"/>
      <c r="R230" s="157"/>
      <c r="S230" s="157"/>
      <c r="T230" t="s" s="154">
        <v>2154</v>
      </c>
      <c r="U230" s="157"/>
      <c r="V230" s="157"/>
      <c r="W230" s="157"/>
      <c r="X230" s="157"/>
      <c r="Y230" s="157"/>
      <c r="Z230" s="157"/>
      <c r="AA230" s="157"/>
      <c r="AB230" s="157"/>
      <c r="AC230" s="157"/>
      <c r="AD230" s="157"/>
      <c r="AE230" s="157"/>
      <c r="AF230" s="159"/>
    </row>
    <row r="231" ht="15" customHeight="1">
      <c r="A231" s="198"/>
      <c r="B231" s="157"/>
      <c r="C231" s="157"/>
      <c r="D231" s="157"/>
      <c r="E231" s="157"/>
      <c r="F231" s="157"/>
      <c r="G231" s="157"/>
      <c r="H231" s="157"/>
      <c r="I231" s="157"/>
      <c r="J231" s="157"/>
      <c r="K231" s="157"/>
      <c r="L231" s="157"/>
      <c r="M231" s="157"/>
      <c r="N231" s="157"/>
      <c r="O231" s="157"/>
      <c r="P231" s="157"/>
      <c r="Q231" s="157"/>
      <c r="R231" s="157"/>
      <c r="S231" s="157"/>
      <c r="T231" t="s" s="154">
        <v>2155</v>
      </c>
      <c r="U231" s="157"/>
      <c r="V231" s="157"/>
      <c r="W231" s="157"/>
      <c r="X231" s="157"/>
      <c r="Y231" s="157"/>
      <c r="Z231" s="157"/>
      <c r="AA231" s="157"/>
      <c r="AB231" s="157"/>
      <c r="AC231" s="157"/>
      <c r="AD231" s="157"/>
      <c r="AE231" s="157"/>
      <c r="AF231" s="159"/>
    </row>
    <row r="232" ht="15" customHeight="1">
      <c r="A232" s="198"/>
      <c r="B232" s="157"/>
      <c r="C232" s="157"/>
      <c r="D232" s="157"/>
      <c r="E232" s="157"/>
      <c r="F232" s="157"/>
      <c r="G232" s="157"/>
      <c r="H232" s="157"/>
      <c r="I232" s="157"/>
      <c r="J232" s="157"/>
      <c r="K232" s="157"/>
      <c r="L232" s="157"/>
      <c r="M232" s="157"/>
      <c r="N232" s="157"/>
      <c r="O232" s="157"/>
      <c r="P232" s="157"/>
      <c r="Q232" s="157"/>
      <c r="R232" s="157"/>
      <c r="S232" s="157"/>
      <c r="T232" t="s" s="154">
        <v>2156</v>
      </c>
      <c r="U232" s="157"/>
      <c r="V232" s="157"/>
      <c r="W232" s="157"/>
      <c r="X232" s="157"/>
      <c r="Y232" s="157"/>
      <c r="Z232" s="157"/>
      <c r="AA232" s="157"/>
      <c r="AB232" s="157"/>
      <c r="AC232" s="157"/>
      <c r="AD232" s="157"/>
      <c r="AE232" s="157"/>
      <c r="AF232" s="159"/>
    </row>
    <row r="233" ht="15" customHeight="1">
      <c r="A233" s="198"/>
      <c r="B233" s="157"/>
      <c r="C233" s="157"/>
      <c r="D233" s="157"/>
      <c r="E233" s="157"/>
      <c r="F233" s="157"/>
      <c r="G233" s="157"/>
      <c r="H233" s="157"/>
      <c r="I233" s="157"/>
      <c r="J233" s="157"/>
      <c r="K233" s="157"/>
      <c r="L233" s="157"/>
      <c r="M233" s="157"/>
      <c r="N233" s="157"/>
      <c r="O233" s="157"/>
      <c r="P233" s="157"/>
      <c r="Q233" s="157"/>
      <c r="R233" s="157"/>
      <c r="S233" s="157"/>
      <c r="T233" t="s" s="154">
        <v>2157</v>
      </c>
      <c r="U233" s="157"/>
      <c r="V233" s="157"/>
      <c r="W233" s="157"/>
      <c r="X233" s="157"/>
      <c r="Y233" s="157"/>
      <c r="Z233" s="157"/>
      <c r="AA233" s="157"/>
      <c r="AB233" s="157"/>
      <c r="AC233" s="157"/>
      <c r="AD233" s="157"/>
      <c r="AE233" s="157"/>
      <c r="AF233" s="159"/>
    </row>
    <row r="234" ht="15" customHeight="1">
      <c r="A234" s="198"/>
      <c r="B234" s="157"/>
      <c r="C234" s="157"/>
      <c r="D234" s="157"/>
      <c r="E234" s="157"/>
      <c r="F234" s="157"/>
      <c r="G234" s="157"/>
      <c r="H234" s="157"/>
      <c r="I234" s="157"/>
      <c r="J234" s="157"/>
      <c r="K234" s="157"/>
      <c r="L234" s="157"/>
      <c r="M234" s="157"/>
      <c r="N234" s="157"/>
      <c r="O234" s="157"/>
      <c r="P234" s="157"/>
      <c r="Q234" s="157"/>
      <c r="R234" s="157"/>
      <c r="S234" s="157"/>
      <c r="T234" t="s" s="154">
        <v>2158</v>
      </c>
      <c r="U234" s="157"/>
      <c r="V234" s="157"/>
      <c r="W234" s="157"/>
      <c r="X234" s="157"/>
      <c r="Y234" s="157"/>
      <c r="Z234" s="157"/>
      <c r="AA234" s="157"/>
      <c r="AB234" s="157"/>
      <c r="AC234" s="157"/>
      <c r="AD234" s="157"/>
      <c r="AE234" s="157"/>
      <c r="AF234" s="159"/>
    </row>
    <row r="235" ht="15" customHeight="1">
      <c r="A235" s="198"/>
      <c r="B235" s="157"/>
      <c r="C235" s="157"/>
      <c r="D235" s="157"/>
      <c r="E235" s="157"/>
      <c r="F235" s="157"/>
      <c r="G235" s="157"/>
      <c r="H235" s="157"/>
      <c r="I235" s="157"/>
      <c r="J235" s="157"/>
      <c r="K235" s="157"/>
      <c r="L235" s="157"/>
      <c r="M235" s="157"/>
      <c r="N235" s="157"/>
      <c r="O235" s="157"/>
      <c r="P235" s="157"/>
      <c r="Q235" s="157"/>
      <c r="R235" s="157"/>
      <c r="S235" s="157"/>
      <c r="T235" t="s" s="154">
        <v>2159</v>
      </c>
      <c r="U235" s="157"/>
      <c r="V235" s="157"/>
      <c r="W235" s="157"/>
      <c r="X235" s="157"/>
      <c r="Y235" s="157"/>
      <c r="Z235" s="157"/>
      <c r="AA235" s="157"/>
      <c r="AB235" s="157"/>
      <c r="AC235" s="157"/>
      <c r="AD235" s="157"/>
      <c r="AE235" s="157"/>
      <c r="AF235" s="159"/>
    </row>
    <row r="236" ht="15" customHeight="1">
      <c r="A236" s="198"/>
      <c r="B236" s="157"/>
      <c r="C236" s="157"/>
      <c r="D236" s="157"/>
      <c r="E236" s="157"/>
      <c r="F236" s="157"/>
      <c r="G236" s="157"/>
      <c r="H236" s="157"/>
      <c r="I236" s="157"/>
      <c r="J236" s="157"/>
      <c r="K236" s="157"/>
      <c r="L236" s="157"/>
      <c r="M236" s="157"/>
      <c r="N236" s="157"/>
      <c r="O236" s="157"/>
      <c r="P236" s="157"/>
      <c r="Q236" s="157"/>
      <c r="R236" s="157"/>
      <c r="S236" s="157"/>
      <c r="T236" t="s" s="154">
        <v>2160</v>
      </c>
      <c r="U236" s="157"/>
      <c r="V236" s="157"/>
      <c r="W236" s="157"/>
      <c r="X236" s="157"/>
      <c r="Y236" s="157"/>
      <c r="Z236" s="157"/>
      <c r="AA236" s="157"/>
      <c r="AB236" s="157"/>
      <c r="AC236" s="157"/>
      <c r="AD236" s="157"/>
      <c r="AE236" s="157"/>
      <c r="AF236" s="159"/>
    </row>
    <row r="237" ht="15" customHeight="1">
      <c r="A237" s="198"/>
      <c r="B237" s="157"/>
      <c r="C237" s="157"/>
      <c r="D237" s="157"/>
      <c r="E237" s="157"/>
      <c r="F237" s="157"/>
      <c r="G237" s="157"/>
      <c r="H237" s="157"/>
      <c r="I237" s="157"/>
      <c r="J237" s="157"/>
      <c r="K237" s="157"/>
      <c r="L237" s="157"/>
      <c r="M237" s="157"/>
      <c r="N237" s="157"/>
      <c r="O237" s="157"/>
      <c r="P237" s="157"/>
      <c r="Q237" s="157"/>
      <c r="R237" s="157"/>
      <c r="S237" s="157"/>
      <c r="T237" t="s" s="154">
        <v>2161</v>
      </c>
      <c r="U237" s="157"/>
      <c r="V237" s="157"/>
      <c r="W237" s="157"/>
      <c r="X237" s="157"/>
      <c r="Y237" s="157"/>
      <c r="Z237" s="157"/>
      <c r="AA237" s="157"/>
      <c r="AB237" s="157"/>
      <c r="AC237" s="157"/>
      <c r="AD237" s="157"/>
      <c r="AE237" s="157"/>
      <c r="AF237" s="159"/>
    </row>
    <row r="238" ht="15" customHeight="1">
      <c r="A238" s="198"/>
      <c r="B238" s="157"/>
      <c r="C238" s="157"/>
      <c r="D238" s="157"/>
      <c r="E238" s="157"/>
      <c r="F238" s="157"/>
      <c r="G238" s="157"/>
      <c r="H238" s="157"/>
      <c r="I238" s="157"/>
      <c r="J238" s="157"/>
      <c r="K238" s="157"/>
      <c r="L238" s="157"/>
      <c r="M238" s="157"/>
      <c r="N238" s="157"/>
      <c r="O238" s="157"/>
      <c r="P238" s="157"/>
      <c r="Q238" s="157"/>
      <c r="R238" s="157"/>
      <c r="S238" s="157"/>
      <c r="T238" t="s" s="154">
        <v>2162</v>
      </c>
      <c r="U238" s="157"/>
      <c r="V238" s="157"/>
      <c r="W238" s="157"/>
      <c r="X238" s="157"/>
      <c r="Y238" s="157"/>
      <c r="Z238" s="157"/>
      <c r="AA238" s="157"/>
      <c r="AB238" s="157"/>
      <c r="AC238" s="157"/>
      <c r="AD238" s="157"/>
      <c r="AE238" s="157"/>
      <c r="AF238" s="159"/>
    </row>
    <row r="239" ht="15" customHeight="1">
      <c r="A239" s="198"/>
      <c r="B239" s="157"/>
      <c r="C239" s="157"/>
      <c r="D239" s="157"/>
      <c r="E239" s="157"/>
      <c r="F239" s="157"/>
      <c r="G239" s="157"/>
      <c r="H239" s="157"/>
      <c r="I239" s="157"/>
      <c r="J239" s="157"/>
      <c r="K239" s="157"/>
      <c r="L239" s="157"/>
      <c r="M239" s="157"/>
      <c r="N239" s="157"/>
      <c r="O239" s="157"/>
      <c r="P239" s="157"/>
      <c r="Q239" s="157"/>
      <c r="R239" s="157"/>
      <c r="S239" s="157"/>
      <c r="T239" t="s" s="154">
        <v>2163</v>
      </c>
      <c r="U239" s="157"/>
      <c r="V239" s="157"/>
      <c r="W239" s="157"/>
      <c r="X239" s="157"/>
      <c r="Y239" s="157"/>
      <c r="Z239" s="157"/>
      <c r="AA239" s="157"/>
      <c r="AB239" s="157"/>
      <c r="AC239" s="157"/>
      <c r="AD239" s="157"/>
      <c r="AE239" s="157"/>
      <c r="AF239" s="159"/>
    </row>
    <row r="240" ht="15" customHeight="1">
      <c r="A240" s="198"/>
      <c r="B240" s="157"/>
      <c r="C240" s="157"/>
      <c r="D240" s="157"/>
      <c r="E240" s="157"/>
      <c r="F240" s="157"/>
      <c r="G240" s="157"/>
      <c r="H240" s="157"/>
      <c r="I240" s="157"/>
      <c r="J240" s="157"/>
      <c r="K240" s="157"/>
      <c r="L240" s="157"/>
      <c r="M240" s="157"/>
      <c r="N240" s="157"/>
      <c r="O240" s="157"/>
      <c r="P240" s="157"/>
      <c r="Q240" s="157"/>
      <c r="R240" s="157"/>
      <c r="S240" s="157"/>
      <c r="T240" t="s" s="154">
        <v>2164</v>
      </c>
      <c r="U240" s="157"/>
      <c r="V240" s="157"/>
      <c r="W240" s="157"/>
      <c r="X240" s="157"/>
      <c r="Y240" s="157"/>
      <c r="Z240" s="157"/>
      <c r="AA240" s="157"/>
      <c r="AB240" s="157"/>
      <c r="AC240" s="157"/>
      <c r="AD240" s="157"/>
      <c r="AE240" s="157"/>
      <c r="AF240" s="159"/>
    </row>
    <row r="241" ht="15" customHeight="1">
      <c r="A241" s="198"/>
      <c r="B241" s="157"/>
      <c r="C241" s="157"/>
      <c r="D241" s="157"/>
      <c r="E241" s="157"/>
      <c r="F241" s="157"/>
      <c r="G241" s="157"/>
      <c r="H241" s="157"/>
      <c r="I241" s="157"/>
      <c r="J241" s="157"/>
      <c r="K241" s="157"/>
      <c r="L241" s="157"/>
      <c r="M241" s="157"/>
      <c r="N241" s="157"/>
      <c r="O241" s="157"/>
      <c r="P241" s="157"/>
      <c r="Q241" s="157"/>
      <c r="R241" s="157"/>
      <c r="S241" s="157"/>
      <c r="T241" t="s" s="154">
        <v>2165</v>
      </c>
      <c r="U241" s="157"/>
      <c r="V241" s="157"/>
      <c r="W241" s="157"/>
      <c r="X241" s="157"/>
      <c r="Y241" s="157"/>
      <c r="Z241" s="157"/>
      <c r="AA241" s="157"/>
      <c r="AB241" s="157"/>
      <c r="AC241" s="157"/>
      <c r="AD241" s="157"/>
      <c r="AE241" s="157"/>
      <c r="AF241" s="159"/>
    </row>
    <row r="242" ht="15" customHeight="1">
      <c r="A242" s="198"/>
      <c r="B242" s="157"/>
      <c r="C242" s="157"/>
      <c r="D242" s="157"/>
      <c r="E242" s="157"/>
      <c r="F242" s="157"/>
      <c r="G242" s="157"/>
      <c r="H242" s="157"/>
      <c r="I242" s="157"/>
      <c r="J242" s="157"/>
      <c r="K242" s="157"/>
      <c r="L242" s="157"/>
      <c r="M242" s="157"/>
      <c r="N242" s="157"/>
      <c r="O242" s="157"/>
      <c r="P242" s="157"/>
      <c r="Q242" s="157"/>
      <c r="R242" s="157"/>
      <c r="S242" s="157"/>
      <c r="T242" t="s" s="154">
        <v>2166</v>
      </c>
      <c r="U242" s="157"/>
      <c r="V242" s="157"/>
      <c r="W242" s="157"/>
      <c r="X242" s="157"/>
      <c r="Y242" s="157"/>
      <c r="Z242" s="157"/>
      <c r="AA242" s="157"/>
      <c r="AB242" s="157"/>
      <c r="AC242" s="157"/>
      <c r="AD242" s="157"/>
      <c r="AE242" s="157"/>
      <c r="AF242" s="159"/>
    </row>
    <row r="243" ht="15" customHeight="1">
      <c r="A243" s="198"/>
      <c r="B243" s="157"/>
      <c r="C243" s="157"/>
      <c r="D243" s="157"/>
      <c r="E243" s="157"/>
      <c r="F243" s="157"/>
      <c r="G243" s="157"/>
      <c r="H243" s="157"/>
      <c r="I243" s="157"/>
      <c r="J243" s="157"/>
      <c r="K243" s="157"/>
      <c r="L243" s="157"/>
      <c r="M243" s="157"/>
      <c r="N243" s="157"/>
      <c r="O243" s="157"/>
      <c r="P243" s="157"/>
      <c r="Q243" s="157"/>
      <c r="R243" s="157"/>
      <c r="S243" s="157"/>
      <c r="T243" t="s" s="154">
        <v>2167</v>
      </c>
      <c r="U243" s="157"/>
      <c r="V243" s="157"/>
      <c r="W243" s="157"/>
      <c r="X243" s="157"/>
      <c r="Y243" s="157"/>
      <c r="Z243" s="157"/>
      <c r="AA243" s="157"/>
      <c r="AB243" s="157"/>
      <c r="AC243" s="157"/>
      <c r="AD243" s="157"/>
      <c r="AE243" s="157"/>
      <c r="AF243" s="159"/>
    </row>
    <row r="244" ht="15" customHeight="1">
      <c r="A244" s="198"/>
      <c r="B244" s="157"/>
      <c r="C244" s="157"/>
      <c r="D244" s="157"/>
      <c r="E244" s="157"/>
      <c r="F244" s="157"/>
      <c r="G244" s="157"/>
      <c r="H244" s="157"/>
      <c r="I244" s="157"/>
      <c r="J244" s="157"/>
      <c r="K244" s="157"/>
      <c r="L244" s="157"/>
      <c r="M244" s="157"/>
      <c r="N244" s="157"/>
      <c r="O244" s="157"/>
      <c r="P244" s="157"/>
      <c r="Q244" s="157"/>
      <c r="R244" s="157"/>
      <c r="S244" s="157"/>
      <c r="T244" t="s" s="154">
        <v>2168</v>
      </c>
      <c r="U244" s="157"/>
      <c r="V244" s="157"/>
      <c r="W244" s="157"/>
      <c r="X244" s="157"/>
      <c r="Y244" s="157"/>
      <c r="Z244" s="157"/>
      <c r="AA244" s="157"/>
      <c r="AB244" s="157"/>
      <c r="AC244" s="157"/>
      <c r="AD244" s="157"/>
      <c r="AE244" s="157"/>
      <c r="AF244" s="159"/>
    </row>
    <row r="245" ht="15" customHeight="1">
      <c r="A245" s="198"/>
      <c r="B245" s="157"/>
      <c r="C245" s="157"/>
      <c r="D245" s="157"/>
      <c r="E245" s="157"/>
      <c r="F245" s="157"/>
      <c r="G245" s="157"/>
      <c r="H245" s="157"/>
      <c r="I245" s="157"/>
      <c r="J245" s="157"/>
      <c r="K245" s="157"/>
      <c r="L245" s="157"/>
      <c r="M245" s="157"/>
      <c r="N245" s="157"/>
      <c r="O245" s="157"/>
      <c r="P245" s="157"/>
      <c r="Q245" s="157"/>
      <c r="R245" s="157"/>
      <c r="S245" s="157"/>
      <c r="T245" t="s" s="154">
        <v>2169</v>
      </c>
      <c r="U245" s="157"/>
      <c r="V245" s="157"/>
      <c r="W245" s="157"/>
      <c r="X245" s="157"/>
      <c r="Y245" s="157"/>
      <c r="Z245" s="157"/>
      <c r="AA245" s="157"/>
      <c r="AB245" s="157"/>
      <c r="AC245" s="157"/>
      <c r="AD245" s="157"/>
      <c r="AE245" s="157"/>
      <c r="AF245" s="159"/>
    </row>
    <row r="246" ht="15" customHeight="1">
      <c r="A246" s="198"/>
      <c r="B246" s="157"/>
      <c r="C246" s="157"/>
      <c r="D246" s="157"/>
      <c r="E246" s="157"/>
      <c r="F246" s="157"/>
      <c r="G246" s="157"/>
      <c r="H246" s="157"/>
      <c r="I246" s="157"/>
      <c r="J246" s="157"/>
      <c r="K246" s="157"/>
      <c r="L246" s="157"/>
      <c r="M246" s="157"/>
      <c r="N246" s="157"/>
      <c r="O246" s="157"/>
      <c r="P246" s="157"/>
      <c r="Q246" s="157"/>
      <c r="R246" s="157"/>
      <c r="S246" s="157"/>
      <c r="T246" t="s" s="154">
        <v>2170</v>
      </c>
      <c r="U246" s="157"/>
      <c r="V246" s="157"/>
      <c r="W246" s="157"/>
      <c r="X246" s="157"/>
      <c r="Y246" s="157"/>
      <c r="Z246" s="157"/>
      <c r="AA246" s="157"/>
      <c r="AB246" s="157"/>
      <c r="AC246" s="157"/>
      <c r="AD246" s="157"/>
      <c r="AE246" s="157"/>
      <c r="AF246" s="159"/>
    </row>
    <row r="247" ht="15" customHeight="1">
      <c r="A247" s="198"/>
      <c r="B247" s="157"/>
      <c r="C247" s="157"/>
      <c r="D247" s="157"/>
      <c r="E247" s="157"/>
      <c r="F247" s="157"/>
      <c r="G247" s="157"/>
      <c r="H247" s="157"/>
      <c r="I247" s="157"/>
      <c r="J247" s="157"/>
      <c r="K247" s="157"/>
      <c r="L247" s="157"/>
      <c r="M247" s="157"/>
      <c r="N247" s="157"/>
      <c r="O247" s="157"/>
      <c r="P247" s="157"/>
      <c r="Q247" s="157"/>
      <c r="R247" s="157"/>
      <c r="S247" s="157"/>
      <c r="T247" t="s" s="154">
        <v>2171</v>
      </c>
      <c r="U247" s="157"/>
      <c r="V247" s="157"/>
      <c r="W247" s="157"/>
      <c r="X247" s="157"/>
      <c r="Y247" s="157"/>
      <c r="Z247" s="157"/>
      <c r="AA247" s="157"/>
      <c r="AB247" s="157"/>
      <c r="AC247" s="157"/>
      <c r="AD247" s="157"/>
      <c r="AE247" s="157"/>
      <c r="AF247" s="159"/>
    </row>
    <row r="248" ht="15" customHeight="1">
      <c r="A248" s="198"/>
      <c r="B248" s="157"/>
      <c r="C248" s="157"/>
      <c r="D248" s="157"/>
      <c r="E248" s="157"/>
      <c r="F248" s="157"/>
      <c r="G248" s="157"/>
      <c r="H248" s="157"/>
      <c r="I248" s="157"/>
      <c r="J248" s="157"/>
      <c r="K248" s="157"/>
      <c r="L248" s="157"/>
      <c r="M248" s="157"/>
      <c r="N248" s="157"/>
      <c r="O248" s="157"/>
      <c r="P248" s="157"/>
      <c r="Q248" s="157"/>
      <c r="R248" s="157"/>
      <c r="S248" s="157"/>
      <c r="T248" t="s" s="154">
        <v>2172</v>
      </c>
      <c r="U248" s="157"/>
      <c r="V248" s="157"/>
      <c r="W248" s="157"/>
      <c r="X248" s="157"/>
      <c r="Y248" s="157"/>
      <c r="Z248" s="157"/>
      <c r="AA248" s="157"/>
      <c r="AB248" s="157"/>
      <c r="AC248" s="157"/>
      <c r="AD248" s="157"/>
      <c r="AE248" s="157"/>
      <c r="AF248" s="159"/>
    </row>
    <row r="249" ht="15" customHeight="1">
      <c r="A249" s="198"/>
      <c r="B249" s="157"/>
      <c r="C249" s="157"/>
      <c r="D249" s="157"/>
      <c r="E249" s="157"/>
      <c r="F249" s="157"/>
      <c r="G249" s="157"/>
      <c r="H249" s="157"/>
      <c r="I249" s="157"/>
      <c r="J249" s="157"/>
      <c r="K249" s="157"/>
      <c r="L249" s="157"/>
      <c r="M249" s="157"/>
      <c r="N249" s="157"/>
      <c r="O249" s="157"/>
      <c r="P249" s="157"/>
      <c r="Q249" s="157"/>
      <c r="R249" s="157"/>
      <c r="S249" s="157"/>
      <c r="T249" t="s" s="154">
        <v>2173</v>
      </c>
      <c r="U249" s="157"/>
      <c r="V249" s="157"/>
      <c r="W249" s="157"/>
      <c r="X249" s="157"/>
      <c r="Y249" s="157"/>
      <c r="Z249" s="157"/>
      <c r="AA249" s="157"/>
      <c r="AB249" s="157"/>
      <c r="AC249" s="157"/>
      <c r="AD249" s="157"/>
      <c r="AE249" s="157"/>
      <c r="AF249" s="159"/>
    </row>
    <row r="250" ht="15" customHeight="1">
      <c r="A250" s="198"/>
      <c r="B250" s="157"/>
      <c r="C250" s="157"/>
      <c r="D250" s="157"/>
      <c r="E250" s="157"/>
      <c r="F250" s="157"/>
      <c r="G250" s="157"/>
      <c r="H250" s="157"/>
      <c r="I250" s="157"/>
      <c r="J250" s="157"/>
      <c r="K250" s="157"/>
      <c r="L250" s="157"/>
      <c r="M250" s="157"/>
      <c r="N250" s="157"/>
      <c r="O250" s="157"/>
      <c r="P250" s="157"/>
      <c r="Q250" s="157"/>
      <c r="R250" s="157"/>
      <c r="S250" s="157"/>
      <c r="T250" t="s" s="154">
        <v>2174</v>
      </c>
      <c r="U250" s="157"/>
      <c r="V250" s="157"/>
      <c r="W250" s="157"/>
      <c r="X250" s="157"/>
      <c r="Y250" s="157"/>
      <c r="Z250" s="157"/>
      <c r="AA250" s="157"/>
      <c r="AB250" s="157"/>
      <c r="AC250" s="157"/>
      <c r="AD250" s="157"/>
      <c r="AE250" s="157"/>
      <c r="AF250" s="159"/>
    </row>
    <row r="251" ht="15" customHeight="1">
      <c r="A251" s="198"/>
      <c r="B251" s="157"/>
      <c r="C251" s="157"/>
      <c r="D251" s="157"/>
      <c r="E251" s="157"/>
      <c r="F251" s="157"/>
      <c r="G251" s="157"/>
      <c r="H251" s="157"/>
      <c r="I251" s="157"/>
      <c r="J251" s="157"/>
      <c r="K251" s="157"/>
      <c r="L251" s="157"/>
      <c r="M251" s="157"/>
      <c r="N251" s="157"/>
      <c r="O251" s="157"/>
      <c r="P251" s="157"/>
      <c r="Q251" s="157"/>
      <c r="R251" s="157"/>
      <c r="S251" s="157"/>
      <c r="T251" t="s" s="154">
        <v>2175</v>
      </c>
      <c r="U251" s="157"/>
      <c r="V251" s="157"/>
      <c r="W251" s="157"/>
      <c r="X251" s="157"/>
      <c r="Y251" s="157"/>
      <c r="Z251" s="157"/>
      <c r="AA251" s="157"/>
      <c r="AB251" s="157"/>
      <c r="AC251" s="157"/>
      <c r="AD251" s="157"/>
      <c r="AE251" s="157"/>
      <c r="AF251" s="159"/>
    </row>
    <row r="252" ht="15" customHeight="1">
      <c r="A252" s="198"/>
      <c r="B252" s="157"/>
      <c r="C252" s="157"/>
      <c r="D252" s="157"/>
      <c r="E252" s="157"/>
      <c r="F252" s="157"/>
      <c r="G252" s="157"/>
      <c r="H252" s="157"/>
      <c r="I252" s="157"/>
      <c r="J252" s="157"/>
      <c r="K252" s="157"/>
      <c r="L252" s="157"/>
      <c r="M252" s="157"/>
      <c r="N252" s="157"/>
      <c r="O252" s="157"/>
      <c r="P252" s="157"/>
      <c r="Q252" s="157"/>
      <c r="R252" s="157"/>
      <c r="S252" s="157"/>
      <c r="T252" t="s" s="154">
        <v>2176</v>
      </c>
      <c r="U252" s="157"/>
      <c r="V252" s="157"/>
      <c r="W252" s="157"/>
      <c r="X252" s="157"/>
      <c r="Y252" s="157"/>
      <c r="Z252" s="157"/>
      <c r="AA252" s="157"/>
      <c r="AB252" s="157"/>
      <c r="AC252" s="157"/>
      <c r="AD252" s="157"/>
      <c r="AE252" s="157"/>
      <c r="AF252" s="159"/>
    </row>
    <row r="253" ht="15" customHeight="1">
      <c r="A253" s="198"/>
      <c r="B253" s="157"/>
      <c r="C253" s="157"/>
      <c r="D253" s="157"/>
      <c r="E253" s="157"/>
      <c r="F253" s="157"/>
      <c r="G253" s="157"/>
      <c r="H253" s="157"/>
      <c r="I253" s="157"/>
      <c r="J253" s="157"/>
      <c r="K253" s="157"/>
      <c r="L253" s="157"/>
      <c r="M253" s="157"/>
      <c r="N253" s="157"/>
      <c r="O253" s="157"/>
      <c r="P253" s="157"/>
      <c r="Q253" s="157"/>
      <c r="R253" s="157"/>
      <c r="S253" s="157"/>
      <c r="T253" t="s" s="154">
        <v>2177</v>
      </c>
      <c r="U253" s="157"/>
      <c r="V253" s="157"/>
      <c r="W253" s="157"/>
      <c r="X253" s="157"/>
      <c r="Y253" s="157"/>
      <c r="Z253" s="157"/>
      <c r="AA253" s="157"/>
      <c r="AB253" s="157"/>
      <c r="AC253" s="157"/>
      <c r="AD253" s="157"/>
      <c r="AE253" s="157"/>
      <c r="AF253" s="159"/>
    </row>
    <row r="254" ht="15" customHeight="1">
      <c r="A254" s="198"/>
      <c r="B254" s="157"/>
      <c r="C254" s="157"/>
      <c r="D254" s="157"/>
      <c r="E254" s="157"/>
      <c r="F254" s="157"/>
      <c r="G254" s="157"/>
      <c r="H254" s="157"/>
      <c r="I254" s="157"/>
      <c r="J254" s="157"/>
      <c r="K254" s="157"/>
      <c r="L254" s="157"/>
      <c r="M254" s="157"/>
      <c r="N254" s="157"/>
      <c r="O254" s="157"/>
      <c r="P254" s="157"/>
      <c r="Q254" s="157"/>
      <c r="R254" s="157"/>
      <c r="S254" s="157"/>
      <c r="T254" t="s" s="154">
        <v>2178</v>
      </c>
      <c r="U254" s="157"/>
      <c r="V254" s="157"/>
      <c r="W254" s="157"/>
      <c r="X254" s="157"/>
      <c r="Y254" s="157"/>
      <c r="Z254" s="157"/>
      <c r="AA254" s="157"/>
      <c r="AB254" s="157"/>
      <c r="AC254" s="157"/>
      <c r="AD254" s="157"/>
      <c r="AE254" s="157"/>
      <c r="AF254" s="159"/>
    </row>
    <row r="255" ht="15" customHeight="1">
      <c r="A255" s="198"/>
      <c r="B255" s="157"/>
      <c r="C255" s="157"/>
      <c r="D255" s="157"/>
      <c r="E255" s="157"/>
      <c r="F255" s="157"/>
      <c r="G255" s="157"/>
      <c r="H255" s="157"/>
      <c r="I255" s="157"/>
      <c r="J255" s="157"/>
      <c r="K255" s="157"/>
      <c r="L255" s="157"/>
      <c r="M255" s="157"/>
      <c r="N255" s="157"/>
      <c r="O255" s="157"/>
      <c r="P255" s="157"/>
      <c r="Q255" s="157"/>
      <c r="R255" s="157"/>
      <c r="S255" s="157"/>
      <c r="T255" t="s" s="154">
        <v>2179</v>
      </c>
      <c r="U255" s="157"/>
      <c r="V255" s="157"/>
      <c r="W255" s="157"/>
      <c r="X255" s="157"/>
      <c r="Y255" s="157"/>
      <c r="Z255" s="157"/>
      <c r="AA255" s="157"/>
      <c r="AB255" s="157"/>
      <c r="AC255" s="157"/>
      <c r="AD255" s="157"/>
      <c r="AE255" s="157"/>
      <c r="AF255" s="159"/>
    </row>
    <row r="256" ht="15" customHeight="1">
      <c r="A256" s="198"/>
      <c r="B256" s="157"/>
      <c r="C256" s="157"/>
      <c r="D256" s="157"/>
      <c r="E256" s="157"/>
      <c r="F256" s="157"/>
      <c r="G256" s="157"/>
      <c r="H256" s="157"/>
      <c r="I256" s="157"/>
      <c r="J256" s="157"/>
      <c r="K256" s="157"/>
      <c r="L256" s="157"/>
      <c r="M256" s="157"/>
      <c r="N256" s="157"/>
      <c r="O256" s="157"/>
      <c r="P256" s="157"/>
      <c r="Q256" s="157"/>
      <c r="R256" s="157"/>
      <c r="S256" s="157"/>
      <c r="T256" t="s" s="154">
        <v>2180</v>
      </c>
      <c r="U256" s="157"/>
      <c r="V256" s="157"/>
      <c r="W256" s="157"/>
      <c r="X256" s="157"/>
      <c r="Y256" s="157"/>
      <c r="Z256" s="157"/>
      <c r="AA256" s="157"/>
      <c r="AB256" s="157"/>
      <c r="AC256" s="157"/>
      <c r="AD256" s="157"/>
      <c r="AE256" s="157"/>
      <c r="AF256" s="159"/>
    </row>
    <row r="257" ht="15" customHeight="1">
      <c r="A257" s="198"/>
      <c r="B257" s="157"/>
      <c r="C257" s="157"/>
      <c r="D257" s="157"/>
      <c r="E257" s="157"/>
      <c r="F257" s="157"/>
      <c r="G257" s="157"/>
      <c r="H257" s="157"/>
      <c r="I257" s="157"/>
      <c r="J257" s="157"/>
      <c r="K257" s="157"/>
      <c r="L257" s="157"/>
      <c r="M257" s="157"/>
      <c r="N257" s="157"/>
      <c r="O257" s="157"/>
      <c r="P257" s="157"/>
      <c r="Q257" s="157"/>
      <c r="R257" s="157"/>
      <c r="S257" s="157"/>
      <c r="T257" t="s" s="154">
        <v>2181</v>
      </c>
      <c r="U257" s="157"/>
      <c r="V257" s="157"/>
      <c r="W257" s="157"/>
      <c r="X257" s="157"/>
      <c r="Y257" s="157"/>
      <c r="Z257" s="157"/>
      <c r="AA257" s="157"/>
      <c r="AB257" s="157"/>
      <c r="AC257" s="157"/>
      <c r="AD257" s="157"/>
      <c r="AE257" s="157"/>
      <c r="AF257" s="159"/>
    </row>
    <row r="258" ht="15" customHeight="1">
      <c r="A258" s="198"/>
      <c r="B258" s="157"/>
      <c r="C258" s="157"/>
      <c r="D258" s="157"/>
      <c r="E258" s="157"/>
      <c r="F258" s="157"/>
      <c r="G258" s="157"/>
      <c r="H258" s="157"/>
      <c r="I258" s="157"/>
      <c r="J258" s="157"/>
      <c r="K258" s="157"/>
      <c r="L258" s="157"/>
      <c r="M258" s="157"/>
      <c r="N258" s="157"/>
      <c r="O258" s="157"/>
      <c r="P258" s="157"/>
      <c r="Q258" s="157"/>
      <c r="R258" s="157"/>
      <c r="S258" s="157"/>
      <c r="T258" t="s" s="154">
        <v>2182</v>
      </c>
      <c r="U258" s="157"/>
      <c r="V258" s="157"/>
      <c r="W258" s="157"/>
      <c r="X258" s="157"/>
      <c r="Y258" s="157"/>
      <c r="Z258" s="157"/>
      <c r="AA258" s="157"/>
      <c r="AB258" s="157"/>
      <c r="AC258" s="157"/>
      <c r="AD258" s="157"/>
      <c r="AE258" s="157"/>
      <c r="AF258" s="159"/>
    </row>
    <row r="259" ht="15" customHeight="1">
      <c r="A259" s="198"/>
      <c r="B259" s="157"/>
      <c r="C259" s="157"/>
      <c r="D259" s="157"/>
      <c r="E259" s="157"/>
      <c r="F259" s="157"/>
      <c r="G259" s="157"/>
      <c r="H259" s="157"/>
      <c r="I259" s="157"/>
      <c r="J259" s="157"/>
      <c r="K259" s="157"/>
      <c r="L259" s="157"/>
      <c r="M259" s="157"/>
      <c r="N259" s="157"/>
      <c r="O259" s="157"/>
      <c r="P259" s="157"/>
      <c r="Q259" s="157"/>
      <c r="R259" s="157"/>
      <c r="S259" s="157"/>
      <c r="T259" t="s" s="154">
        <v>2183</v>
      </c>
      <c r="U259" s="157"/>
      <c r="V259" s="157"/>
      <c r="W259" s="157"/>
      <c r="X259" s="157"/>
      <c r="Y259" s="157"/>
      <c r="Z259" s="157"/>
      <c r="AA259" s="157"/>
      <c r="AB259" s="157"/>
      <c r="AC259" s="157"/>
      <c r="AD259" s="157"/>
      <c r="AE259" s="157"/>
      <c r="AF259" s="159"/>
    </row>
    <row r="260" ht="15" customHeight="1">
      <c r="A260" s="198"/>
      <c r="B260" s="157"/>
      <c r="C260" s="157"/>
      <c r="D260" s="157"/>
      <c r="E260" s="157"/>
      <c r="F260" s="157"/>
      <c r="G260" s="157"/>
      <c r="H260" s="157"/>
      <c r="I260" s="157"/>
      <c r="J260" s="157"/>
      <c r="K260" s="157"/>
      <c r="L260" s="157"/>
      <c r="M260" s="157"/>
      <c r="N260" s="157"/>
      <c r="O260" s="157"/>
      <c r="P260" s="157"/>
      <c r="Q260" s="157"/>
      <c r="R260" s="157"/>
      <c r="S260" s="157"/>
      <c r="T260" t="s" s="154">
        <v>2184</v>
      </c>
      <c r="U260" s="157"/>
      <c r="V260" s="157"/>
      <c r="W260" s="157"/>
      <c r="X260" s="157"/>
      <c r="Y260" s="157"/>
      <c r="Z260" s="157"/>
      <c r="AA260" s="157"/>
      <c r="AB260" s="157"/>
      <c r="AC260" s="157"/>
      <c r="AD260" s="157"/>
      <c r="AE260" s="157"/>
      <c r="AF260" s="159"/>
    </row>
    <row r="261" ht="15" customHeight="1">
      <c r="A261" s="198"/>
      <c r="B261" s="157"/>
      <c r="C261" s="157"/>
      <c r="D261" s="157"/>
      <c r="E261" s="157"/>
      <c r="F261" s="157"/>
      <c r="G261" s="157"/>
      <c r="H261" s="157"/>
      <c r="I261" s="157"/>
      <c r="J261" s="157"/>
      <c r="K261" s="157"/>
      <c r="L261" s="157"/>
      <c r="M261" s="157"/>
      <c r="N261" s="157"/>
      <c r="O261" s="157"/>
      <c r="P261" s="157"/>
      <c r="Q261" s="157"/>
      <c r="R261" s="157"/>
      <c r="S261" s="157"/>
      <c r="T261" t="s" s="154">
        <v>2185</v>
      </c>
      <c r="U261" s="157"/>
      <c r="V261" s="157"/>
      <c r="W261" s="157"/>
      <c r="X261" s="157"/>
      <c r="Y261" s="157"/>
      <c r="Z261" s="157"/>
      <c r="AA261" s="157"/>
      <c r="AB261" s="157"/>
      <c r="AC261" s="157"/>
      <c r="AD261" s="157"/>
      <c r="AE261" s="157"/>
      <c r="AF261" s="159"/>
    </row>
    <row r="262" ht="15" customHeight="1">
      <c r="A262" s="198"/>
      <c r="B262" s="157"/>
      <c r="C262" s="157"/>
      <c r="D262" s="157"/>
      <c r="E262" s="157"/>
      <c r="F262" s="157"/>
      <c r="G262" s="157"/>
      <c r="H262" s="157"/>
      <c r="I262" s="157"/>
      <c r="J262" s="157"/>
      <c r="K262" s="157"/>
      <c r="L262" s="157"/>
      <c r="M262" s="157"/>
      <c r="N262" s="157"/>
      <c r="O262" s="157"/>
      <c r="P262" s="157"/>
      <c r="Q262" s="157"/>
      <c r="R262" s="157"/>
      <c r="S262" s="157"/>
      <c r="T262" t="s" s="154">
        <v>2186</v>
      </c>
      <c r="U262" s="157"/>
      <c r="V262" s="157"/>
      <c r="W262" s="157"/>
      <c r="X262" s="157"/>
      <c r="Y262" s="157"/>
      <c r="Z262" s="157"/>
      <c r="AA262" s="157"/>
      <c r="AB262" s="157"/>
      <c r="AC262" s="157"/>
      <c r="AD262" s="157"/>
      <c r="AE262" s="157"/>
      <c r="AF262" s="159"/>
    </row>
    <row r="263" ht="15" customHeight="1">
      <c r="A263" s="198"/>
      <c r="B263" s="157"/>
      <c r="C263" s="157"/>
      <c r="D263" s="157"/>
      <c r="E263" s="157"/>
      <c r="F263" s="157"/>
      <c r="G263" s="157"/>
      <c r="H263" s="157"/>
      <c r="I263" s="157"/>
      <c r="J263" s="157"/>
      <c r="K263" s="157"/>
      <c r="L263" s="157"/>
      <c r="M263" s="157"/>
      <c r="N263" s="157"/>
      <c r="O263" s="157"/>
      <c r="P263" s="157"/>
      <c r="Q263" s="157"/>
      <c r="R263" s="157"/>
      <c r="S263" s="157"/>
      <c r="T263" t="s" s="154">
        <v>2187</v>
      </c>
      <c r="U263" s="157"/>
      <c r="V263" s="157"/>
      <c r="W263" s="157"/>
      <c r="X263" s="157"/>
      <c r="Y263" s="157"/>
      <c r="Z263" s="157"/>
      <c r="AA263" s="157"/>
      <c r="AB263" s="157"/>
      <c r="AC263" s="157"/>
      <c r="AD263" s="157"/>
      <c r="AE263" s="157"/>
      <c r="AF263" s="159"/>
    </row>
    <row r="264" ht="15" customHeight="1">
      <c r="A264" s="198"/>
      <c r="B264" s="157"/>
      <c r="C264" s="157"/>
      <c r="D264" s="157"/>
      <c r="E264" s="157"/>
      <c r="F264" s="157"/>
      <c r="G264" s="157"/>
      <c r="H264" s="157"/>
      <c r="I264" s="157"/>
      <c r="J264" s="157"/>
      <c r="K264" s="157"/>
      <c r="L264" s="157"/>
      <c r="M264" s="157"/>
      <c r="N264" s="157"/>
      <c r="O264" s="157"/>
      <c r="P264" s="157"/>
      <c r="Q264" s="157"/>
      <c r="R264" s="157"/>
      <c r="S264" s="157"/>
      <c r="T264" t="s" s="154">
        <v>2188</v>
      </c>
      <c r="U264" s="157"/>
      <c r="V264" s="157"/>
      <c r="W264" s="157"/>
      <c r="X264" s="157"/>
      <c r="Y264" s="157"/>
      <c r="Z264" s="157"/>
      <c r="AA264" s="157"/>
      <c r="AB264" s="157"/>
      <c r="AC264" s="157"/>
      <c r="AD264" s="157"/>
      <c r="AE264" s="157"/>
      <c r="AF264" s="159"/>
    </row>
    <row r="265" ht="15" customHeight="1">
      <c r="A265" s="198"/>
      <c r="B265" s="157"/>
      <c r="C265" s="157"/>
      <c r="D265" s="157"/>
      <c r="E265" s="157"/>
      <c r="F265" s="157"/>
      <c r="G265" s="157"/>
      <c r="H265" s="157"/>
      <c r="I265" s="157"/>
      <c r="J265" s="157"/>
      <c r="K265" s="157"/>
      <c r="L265" s="157"/>
      <c r="M265" s="157"/>
      <c r="N265" s="157"/>
      <c r="O265" s="157"/>
      <c r="P265" s="157"/>
      <c r="Q265" s="157"/>
      <c r="R265" s="157"/>
      <c r="S265" s="157"/>
      <c r="T265" t="s" s="154">
        <v>2189</v>
      </c>
      <c r="U265" s="157"/>
      <c r="V265" s="157"/>
      <c r="W265" s="157"/>
      <c r="X265" s="157"/>
      <c r="Y265" s="157"/>
      <c r="Z265" s="157"/>
      <c r="AA265" s="157"/>
      <c r="AB265" s="157"/>
      <c r="AC265" s="157"/>
      <c r="AD265" s="157"/>
      <c r="AE265" s="157"/>
      <c r="AF265" s="159"/>
    </row>
    <row r="266" ht="15" customHeight="1">
      <c r="A266" s="198"/>
      <c r="B266" s="157"/>
      <c r="C266" s="157"/>
      <c r="D266" s="157"/>
      <c r="E266" s="157"/>
      <c r="F266" s="157"/>
      <c r="G266" s="157"/>
      <c r="H266" s="157"/>
      <c r="I266" s="157"/>
      <c r="J266" s="157"/>
      <c r="K266" s="157"/>
      <c r="L266" s="157"/>
      <c r="M266" s="157"/>
      <c r="N266" s="157"/>
      <c r="O266" s="157"/>
      <c r="P266" s="157"/>
      <c r="Q266" s="157"/>
      <c r="R266" s="157"/>
      <c r="S266" s="157"/>
      <c r="T266" t="s" s="154">
        <v>2190</v>
      </c>
      <c r="U266" s="157"/>
      <c r="V266" s="157"/>
      <c r="W266" s="157"/>
      <c r="X266" s="157"/>
      <c r="Y266" s="157"/>
      <c r="Z266" s="157"/>
      <c r="AA266" s="157"/>
      <c r="AB266" s="157"/>
      <c r="AC266" s="157"/>
      <c r="AD266" s="157"/>
      <c r="AE266" s="157"/>
      <c r="AF266" s="159"/>
    </row>
    <row r="267" ht="15" customHeight="1">
      <c r="A267" s="198"/>
      <c r="B267" s="157"/>
      <c r="C267" s="157"/>
      <c r="D267" s="157"/>
      <c r="E267" s="157"/>
      <c r="F267" s="157"/>
      <c r="G267" s="157"/>
      <c r="H267" s="157"/>
      <c r="I267" s="157"/>
      <c r="J267" s="157"/>
      <c r="K267" s="157"/>
      <c r="L267" s="157"/>
      <c r="M267" s="157"/>
      <c r="N267" s="157"/>
      <c r="O267" s="157"/>
      <c r="P267" s="157"/>
      <c r="Q267" s="157"/>
      <c r="R267" s="157"/>
      <c r="S267" s="157"/>
      <c r="T267" t="s" s="154">
        <v>2191</v>
      </c>
      <c r="U267" s="157"/>
      <c r="V267" s="157"/>
      <c r="W267" s="157"/>
      <c r="X267" s="157"/>
      <c r="Y267" s="157"/>
      <c r="Z267" s="157"/>
      <c r="AA267" s="157"/>
      <c r="AB267" s="157"/>
      <c r="AC267" s="157"/>
      <c r="AD267" s="157"/>
      <c r="AE267" s="157"/>
      <c r="AF267" s="159"/>
    </row>
    <row r="268" ht="15" customHeight="1">
      <c r="A268" s="198"/>
      <c r="B268" s="157"/>
      <c r="C268" s="157"/>
      <c r="D268" s="157"/>
      <c r="E268" s="157"/>
      <c r="F268" s="157"/>
      <c r="G268" s="157"/>
      <c r="H268" s="157"/>
      <c r="I268" s="157"/>
      <c r="J268" s="157"/>
      <c r="K268" s="157"/>
      <c r="L268" s="157"/>
      <c r="M268" s="157"/>
      <c r="N268" s="157"/>
      <c r="O268" s="157"/>
      <c r="P268" s="157"/>
      <c r="Q268" s="157"/>
      <c r="R268" s="157"/>
      <c r="S268" s="157"/>
      <c r="T268" t="s" s="154">
        <v>2192</v>
      </c>
      <c r="U268" s="157"/>
      <c r="V268" s="157"/>
      <c r="W268" s="157"/>
      <c r="X268" s="157"/>
      <c r="Y268" s="157"/>
      <c r="Z268" s="157"/>
      <c r="AA268" s="157"/>
      <c r="AB268" s="157"/>
      <c r="AC268" s="157"/>
      <c r="AD268" s="157"/>
      <c r="AE268" s="157"/>
      <c r="AF268" s="159"/>
    </row>
    <row r="269" ht="15" customHeight="1">
      <c r="A269" s="198"/>
      <c r="B269" s="157"/>
      <c r="C269" s="157"/>
      <c r="D269" s="157"/>
      <c r="E269" s="157"/>
      <c r="F269" s="157"/>
      <c r="G269" s="157"/>
      <c r="H269" s="157"/>
      <c r="I269" s="157"/>
      <c r="J269" s="157"/>
      <c r="K269" s="157"/>
      <c r="L269" s="157"/>
      <c r="M269" s="157"/>
      <c r="N269" s="157"/>
      <c r="O269" s="157"/>
      <c r="P269" s="157"/>
      <c r="Q269" s="157"/>
      <c r="R269" s="157"/>
      <c r="S269" s="157"/>
      <c r="T269" t="s" s="154">
        <v>2193</v>
      </c>
      <c r="U269" s="157"/>
      <c r="V269" s="157"/>
      <c r="W269" s="157"/>
      <c r="X269" s="157"/>
      <c r="Y269" s="157"/>
      <c r="Z269" s="157"/>
      <c r="AA269" s="157"/>
      <c r="AB269" s="157"/>
      <c r="AC269" s="157"/>
      <c r="AD269" s="157"/>
      <c r="AE269" s="157"/>
      <c r="AF269" s="159"/>
    </row>
    <row r="270" ht="15" customHeight="1">
      <c r="A270" s="198"/>
      <c r="B270" s="157"/>
      <c r="C270" s="157"/>
      <c r="D270" s="157"/>
      <c r="E270" s="157"/>
      <c r="F270" s="157"/>
      <c r="G270" s="157"/>
      <c r="H270" s="157"/>
      <c r="I270" s="157"/>
      <c r="J270" s="157"/>
      <c r="K270" s="157"/>
      <c r="L270" s="157"/>
      <c r="M270" s="157"/>
      <c r="N270" s="157"/>
      <c r="O270" s="157"/>
      <c r="P270" s="157"/>
      <c r="Q270" s="157"/>
      <c r="R270" s="157"/>
      <c r="S270" s="157"/>
      <c r="T270" t="s" s="154">
        <v>2194</v>
      </c>
      <c r="U270" s="157"/>
      <c r="V270" s="157"/>
      <c r="W270" s="157"/>
      <c r="X270" s="157"/>
      <c r="Y270" s="157"/>
      <c r="Z270" s="157"/>
      <c r="AA270" s="157"/>
      <c r="AB270" s="157"/>
      <c r="AC270" s="157"/>
      <c r="AD270" s="157"/>
      <c r="AE270" s="157"/>
      <c r="AF270" s="159"/>
    </row>
    <row r="271" ht="15" customHeight="1">
      <c r="A271" s="198"/>
      <c r="B271" s="157"/>
      <c r="C271" s="157"/>
      <c r="D271" s="157"/>
      <c r="E271" s="157"/>
      <c r="F271" s="157"/>
      <c r="G271" s="157"/>
      <c r="H271" s="157"/>
      <c r="I271" s="157"/>
      <c r="J271" s="157"/>
      <c r="K271" s="157"/>
      <c r="L271" s="157"/>
      <c r="M271" s="157"/>
      <c r="N271" s="157"/>
      <c r="O271" s="157"/>
      <c r="P271" s="157"/>
      <c r="Q271" s="157"/>
      <c r="R271" s="157"/>
      <c r="S271" s="157"/>
      <c r="T271" t="s" s="154">
        <v>2195</v>
      </c>
      <c r="U271" s="157"/>
      <c r="V271" s="157"/>
      <c r="W271" s="157"/>
      <c r="X271" s="157"/>
      <c r="Y271" s="157"/>
      <c r="Z271" s="157"/>
      <c r="AA271" s="157"/>
      <c r="AB271" s="157"/>
      <c r="AC271" s="157"/>
      <c r="AD271" s="157"/>
      <c r="AE271" s="157"/>
      <c r="AF271" s="159"/>
    </row>
    <row r="272" ht="15" customHeight="1">
      <c r="A272" s="198"/>
      <c r="B272" s="157"/>
      <c r="C272" s="157"/>
      <c r="D272" s="157"/>
      <c r="E272" s="157"/>
      <c r="F272" s="157"/>
      <c r="G272" s="157"/>
      <c r="H272" s="157"/>
      <c r="I272" s="157"/>
      <c r="J272" s="157"/>
      <c r="K272" s="157"/>
      <c r="L272" s="157"/>
      <c r="M272" s="157"/>
      <c r="N272" s="157"/>
      <c r="O272" s="157"/>
      <c r="P272" s="157"/>
      <c r="Q272" s="157"/>
      <c r="R272" s="157"/>
      <c r="S272" s="157"/>
      <c r="T272" t="s" s="154">
        <v>2196</v>
      </c>
      <c r="U272" s="157"/>
      <c r="V272" s="157"/>
      <c r="W272" s="157"/>
      <c r="X272" s="157"/>
      <c r="Y272" s="157"/>
      <c r="Z272" s="157"/>
      <c r="AA272" s="157"/>
      <c r="AB272" s="157"/>
      <c r="AC272" s="157"/>
      <c r="AD272" s="157"/>
      <c r="AE272" s="157"/>
      <c r="AF272" s="159"/>
    </row>
    <row r="273" ht="15" customHeight="1">
      <c r="A273" s="198"/>
      <c r="B273" s="157"/>
      <c r="C273" s="157"/>
      <c r="D273" s="157"/>
      <c r="E273" s="157"/>
      <c r="F273" s="157"/>
      <c r="G273" s="157"/>
      <c r="H273" s="157"/>
      <c r="I273" s="157"/>
      <c r="J273" s="157"/>
      <c r="K273" s="157"/>
      <c r="L273" s="157"/>
      <c r="M273" s="157"/>
      <c r="N273" s="157"/>
      <c r="O273" s="157"/>
      <c r="P273" s="157"/>
      <c r="Q273" s="157"/>
      <c r="R273" s="157"/>
      <c r="S273" s="157"/>
      <c r="T273" t="s" s="154">
        <v>2197</v>
      </c>
      <c r="U273" s="157"/>
      <c r="V273" s="157"/>
      <c r="W273" s="157"/>
      <c r="X273" s="157"/>
      <c r="Y273" s="157"/>
      <c r="Z273" s="157"/>
      <c r="AA273" s="157"/>
      <c r="AB273" s="157"/>
      <c r="AC273" s="157"/>
      <c r="AD273" s="157"/>
      <c r="AE273" s="157"/>
      <c r="AF273" s="159"/>
    </row>
    <row r="274" ht="15" customHeight="1">
      <c r="A274" s="198"/>
      <c r="B274" s="157"/>
      <c r="C274" s="157"/>
      <c r="D274" s="157"/>
      <c r="E274" s="157"/>
      <c r="F274" s="157"/>
      <c r="G274" s="157"/>
      <c r="H274" s="157"/>
      <c r="I274" s="157"/>
      <c r="J274" s="157"/>
      <c r="K274" s="157"/>
      <c r="L274" s="157"/>
      <c r="M274" s="157"/>
      <c r="N274" s="157"/>
      <c r="O274" s="157"/>
      <c r="P274" s="157"/>
      <c r="Q274" s="157"/>
      <c r="R274" s="157"/>
      <c r="S274" s="157"/>
      <c r="T274" t="s" s="154">
        <v>2198</v>
      </c>
      <c r="U274" s="157"/>
      <c r="V274" s="157"/>
      <c r="W274" s="157"/>
      <c r="X274" s="157"/>
      <c r="Y274" s="157"/>
      <c r="Z274" s="157"/>
      <c r="AA274" s="157"/>
      <c r="AB274" s="157"/>
      <c r="AC274" s="157"/>
      <c r="AD274" s="157"/>
      <c r="AE274" s="157"/>
      <c r="AF274" s="159"/>
    </row>
    <row r="275" ht="15" customHeight="1">
      <c r="A275" s="198"/>
      <c r="B275" s="157"/>
      <c r="C275" s="157"/>
      <c r="D275" s="157"/>
      <c r="E275" s="157"/>
      <c r="F275" s="157"/>
      <c r="G275" s="157"/>
      <c r="H275" s="157"/>
      <c r="I275" s="157"/>
      <c r="J275" s="157"/>
      <c r="K275" s="157"/>
      <c r="L275" s="157"/>
      <c r="M275" s="157"/>
      <c r="N275" s="157"/>
      <c r="O275" s="157"/>
      <c r="P275" s="157"/>
      <c r="Q275" s="157"/>
      <c r="R275" s="157"/>
      <c r="S275" s="157"/>
      <c r="T275" t="s" s="154">
        <v>2199</v>
      </c>
      <c r="U275" s="157"/>
      <c r="V275" s="157"/>
      <c r="W275" s="157"/>
      <c r="X275" s="157"/>
      <c r="Y275" s="157"/>
      <c r="Z275" s="157"/>
      <c r="AA275" s="157"/>
      <c r="AB275" s="157"/>
      <c r="AC275" s="157"/>
      <c r="AD275" s="157"/>
      <c r="AE275" s="157"/>
      <c r="AF275" s="159"/>
    </row>
    <row r="276" ht="15" customHeight="1">
      <c r="A276" s="198"/>
      <c r="B276" s="157"/>
      <c r="C276" s="157"/>
      <c r="D276" s="157"/>
      <c r="E276" s="157"/>
      <c r="F276" s="157"/>
      <c r="G276" s="157"/>
      <c r="H276" s="157"/>
      <c r="I276" s="157"/>
      <c r="J276" s="157"/>
      <c r="K276" s="157"/>
      <c r="L276" s="157"/>
      <c r="M276" s="157"/>
      <c r="N276" s="157"/>
      <c r="O276" s="157"/>
      <c r="P276" s="157"/>
      <c r="Q276" s="157"/>
      <c r="R276" s="157"/>
      <c r="S276" s="157"/>
      <c r="T276" t="s" s="154">
        <v>2200</v>
      </c>
      <c r="U276" s="157"/>
      <c r="V276" s="157"/>
      <c r="W276" s="157"/>
      <c r="X276" s="157"/>
      <c r="Y276" s="157"/>
      <c r="Z276" s="157"/>
      <c r="AA276" s="157"/>
      <c r="AB276" s="157"/>
      <c r="AC276" s="157"/>
      <c r="AD276" s="157"/>
      <c r="AE276" s="157"/>
      <c r="AF276" s="159"/>
    </row>
    <row r="277" ht="15" customHeight="1">
      <c r="A277" s="198"/>
      <c r="B277" s="157"/>
      <c r="C277" s="157"/>
      <c r="D277" s="157"/>
      <c r="E277" s="157"/>
      <c r="F277" s="157"/>
      <c r="G277" s="157"/>
      <c r="H277" s="157"/>
      <c r="I277" s="157"/>
      <c r="J277" s="157"/>
      <c r="K277" s="157"/>
      <c r="L277" s="157"/>
      <c r="M277" s="157"/>
      <c r="N277" s="157"/>
      <c r="O277" s="157"/>
      <c r="P277" s="157"/>
      <c r="Q277" s="157"/>
      <c r="R277" s="157"/>
      <c r="S277" s="157"/>
      <c r="T277" t="s" s="154">
        <v>2201</v>
      </c>
      <c r="U277" s="157"/>
      <c r="V277" s="157"/>
      <c r="W277" s="157"/>
      <c r="X277" s="157"/>
      <c r="Y277" s="157"/>
      <c r="Z277" s="157"/>
      <c r="AA277" s="157"/>
      <c r="AB277" s="157"/>
      <c r="AC277" s="157"/>
      <c r="AD277" s="157"/>
      <c r="AE277" s="157"/>
      <c r="AF277" s="159"/>
    </row>
    <row r="278" ht="15" customHeight="1">
      <c r="A278" s="198"/>
      <c r="B278" s="157"/>
      <c r="C278" s="157"/>
      <c r="D278" s="157"/>
      <c r="E278" s="157"/>
      <c r="F278" s="157"/>
      <c r="G278" s="157"/>
      <c r="H278" s="157"/>
      <c r="I278" s="157"/>
      <c r="J278" s="157"/>
      <c r="K278" s="157"/>
      <c r="L278" s="157"/>
      <c r="M278" s="157"/>
      <c r="N278" s="157"/>
      <c r="O278" s="157"/>
      <c r="P278" s="157"/>
      <c r="Q278" s="157"/>
      <c r="R278" s="157"/>
      <c r="S278" s="157"/>
      <c r="T278" t="s" s="154">
        <v>2202</v>
      </c>
      <c r="U278" s="157"/>
      <c r="V278" s="157"/>
      <c r="W278" s="157"/>
      <c r="X278" s="157"/>
      <c r="Y278" s="157"/>
      <c r="Z278" s="157"/>
      <c r="AA278" s="157"/>
      <c r="AB278" s="157"/>
      <c r="AC278" s="157"/>
      <c r="AD278" s="157"/>
      <c r="AE278" s="157"/>
      <c r="AF278" s="159"/>
    </row>
    <row r="279" ht="15" customHeight="1">
      <c r="A279" s="198"/>
      <c r="B279" s="157"/>
      <c r="C279" s="157"/>
      <c r="D279" s="157"/>
      <c r="E279" s="157"/>
      <c r="F279" s="157"/>
      <c r="G279" s="157"/>
      <c r="H279" s="157"/>
      <c r="I279" s="157"/>
      <c r="J279" s="157"/>
      <c r="K279" s="157"/>
      <c r="L279" s="157"/>
      <c r="M279" s="157"/>
      <c r="N279" s="157"/>
      <c r="O279" s="157"/>
      <c r="P279" s="157"/>
      <c r="Q279" s="157"/>
      <c r="R279" s="157"/>
      <c r="S279" s="157"/>
      <c r="T279" t="s" s="154">
        <v>2203</v>
      </c>
      <c r="U279" s="157"/>
      <c r="V279" s="157"/>
      <c r="W279" s="157"/>
      <c r="X279" s="157"/>
      <c r="Y279" s="157"/>
      <c r="Z279" s="157"/>
      <c r="AA279" s="157"/>
      <c r="AB279" s="157"/>
      <c r="AC279" s="157"/>
      <c r="AD279" s="157"/>
      <c r="AE279" s="157"/>
      <c r="AF279" s="159"/>
    </row>
    <row r="280" ht="15" customHeight="1">
      <c r="A280" s="198"/>
      <c r="B280" s="157"/>
      <c r="C280" s="157"/>
      <c r="D280" s="157"/>
      <c r="E280" s="157"/>
      <c r="F280" s="157"/>
      <c r="G280" s="157"/>
      <c r="H280" s="157"/>
      <c r="I280" s="157"/>
      <c r="J280" s="157"/>
      <c r="K280" s="157"/>
      <c r="L280" s="157"/>
      <c r="M280" s="157"/>
      <c r="N280" s="157"/>
      <c r="O280" s="157"/>
      <c r="P280" s="157"/>
      <c r="Q280" s="157"/>
      <c r="R280" s="157"/>
      <c r="S280" s="157"/>
      <c r="T280" t="s" s="154">
        <v>2204</v>
      </c>
      <c r="U280" s="157"/>
      <c r="V280" s="157"/>
      <c r="W280" s="157"/>
      <c r="X280" s="157"/>
      <c r="Y280" s="157"/>
      <c r="Z280" s="157"/>
      <c r="AA280" s="157"/>
      <c r="AB280" s="157"/>
      <c r="AC280" s="157"/>
      <c r="AD280" s="157"/>
      <c r="AE280" s="157"/>
      <c r="AF280" s="159"/>
    </row>
    <row r="281" ht="15" customHeight="1">
      <c r="A281" s="198"/>
      <c r="B281" s="157"/>
      <c r="C281" s="157"/>
      <c r="D281" s="157"/>
      <c r="E281" s="157"/>
      <c r="F281" s="157"/>
      <c r="G281" s="157"/>
      <c r="H281" s="157"/>
      <c r="I281" s="157"/>
      <c r="J281" s="157"/>
      <c r="K281" s="157"/>
      <c r="L281" s="157"/>
      <c r="M281" s="157"/>
      <c r="N281" s="157"/>
      <c r="O281" s="157"/>
      <c r="P281" s="157"/>
      <c r="Q281" s="157"/>
      <c r="R281" s="157"/>
      <c r="S281" s="157"/>
      <c r="T281" t="s" s="154">
        <v>2205</v>
      </c>
      <c r="U281" s="157"/>
      <c r="V281" s="157"/>
      <c r="W281" s="157"/>
      <c r="X281" s="157"/>
      <c r="Y281" s="157"/>
      <c r="Z281" s="157"/>
      <c r="AA281" s="157"/>
      <c r="AB281" s="157"/>
      <c r="AC281" s="157"/>
      <c r="AD281" s="157"/>
      <c r="AE281" s="157"/>
      <c r="AF281" s="159"/>
    </row>
    <row r="282" ht="15" customHeight="1">
      <c r="A282" s="198"/>
      <c r="B282" s="157"/>
      <c r="C282" s="157"/>
      <c r="D282" s="157"/>
      <c r="E282" s="157"/>
      <c r="F282" s="157"/>
      <c r="G282" s="157"/>
      <c r="H282" s="157"/>
      <c r="I282" s="157"/>
      <c r="J282" s="157"/>
      <c r="K282" s="157"/>
      <c r="L282" s="157"/>
      <c r="M282" s="157"/>
      <c r="N282" s="157"/>
      <c r="O282" s="157"/>
      <c r="P282" s="157"/>
      <c r="Q282" s="157"/>
      <c r="R282" s="157"/>
      <c r="S282" s="157"/>
      <c r="T282" t="s" s="154">
        <v>2206</v>
      </c>
      <c r="U282" s="157"/>
      <c r="V282" s="157"/>
      <c r="W282" s="157"/>
      <c r="X282" s="157"/>
      <c r="Y282" s="157"/>
      <c r="Z282" s="157"/>
      <c r="AA282" s="157"/>
      <c r="AB282" s="157"/>
      <c r="AC282" s="157"/>
      <c r="AD282" s="157"/>
      <c r="AE282" s="157"/>
      <c r="AF282" s="159"/>
    </row>
    <row r="283" ht="15" customHeight="1">
      <c r="A283" s="198"/>
      <c r="B283" s="157"/>
      <c r="C283" s="157"/>
      <c r="D283" s="157"/>
      <c r="E283" s="157"/>
      <c r="F283" s="157"/>
      <c r="G283" s="157"/>
      <c r="H283" s="157"/>
      <c r="I283" s="157"/>
      <c r="J283" s="157"/>
      <c r="K283" s="157"/>
      <c r="L283" s="157"/>
      <c r="M283" s="157"/>
      <c r="N283" s="157"/>
      <c r="O283" s="157"/>
      <c r="P283" s="157"/>
      <c r="Q283" s="157"/>
      <c r="R283" s="157"/>
      <c r="S283" s="157"/>
      <c r="T283" t="s" s="154">
        <v>2207</v>
      </c>
      <c r="U283" s="157"/>
      <c r="V283" s="157"/>
      <c r="W283" s="157"/>
      <c r="X283" s="157"/>
      <c r="Y283" s="157"/>
      <c r="Z283" s="157"/>
      <c r="AA283" s="157"/>
      <c r="AB283" s="157"/>
      <c r="AC283" s="157"/>
      <c r="AD283" s="157"/>
      <c r="AE283" s="157"/>
      <c r="AF283" s="159"/>
    </row>
    <row r="284" ht="15" customHeight="1">
      <c r="A284" s="198"/>
      <c r="B284" s="157"/>
      <c r="C284" s="157"/>
      <c r="D284" s="157"/>
      <c r="E284" s="157"/>
      <c r="F284" s="157"/>
      <c r="G284" s="157"/>
      <c r="H284" s="157"/>
      <c r="I284" s="157"/>
      <c r="J284" s="157"/>
      <c r="K284" s="157"/>
      <c r="L284" s="157"/>
      <c r="M284" s="157"/>
      <c r="N284" s="157"/>
      <c r="O284" s="157"/>
      <c r="P284" s="157"/>
      <c r="Q284" s="157"/>
      <c r="R284" s="157"/>
      <c r="S284" s="157"/>
      <c r="T284" t="s" s="154">
        <v>2208</v>
      </c>
      <c r="U284" s="157"/>
      <c r="V284" s="157"/>
      <c r="W284" s="157"/>
      <c r="X284" s="157"/>
      <c r="Y284" s="157"/>
      <c r="Z284" s="157"/>
      <c r="AA284" s="157"/>
      <c r="AB284" s="157"/>
      <c r="AC284" s="157"/>
      <c r="AD284" s="157"/>
      <c r="AE284" s="157"/>
      <c r="AF284" s="159"/>
    </row>
    <row r="285" ht="15" customHeight="1">
      <c r="A285" s="198"/>
      <c r="B285" s="157"/>
      <c r="C285" s="157"/>
      <c r="D285" s="157"/>
      <c r="E285" s="157"/>
      <c r="F285" s="157"/>
      <c r="G285" s="157"/>
      <c r="H285" s="157"/>
      <c r="I285" s="157"/>
      <c r="J285" s="157"/>
      <c r="K285" s="157"/>
      <c r="L285" s="157"/>
      <c r="M285" s="157"/>
      <c r="N285" s="157"/>
      <c r="O285" s="157"/>
      <c r="P285" s="157"/>
      <c r="Q285" s="157"/>
      <c r="R285" s="157"/>
      <c r="S285" s="157"/>
      <c r="T285" t="s" s="154">
        <v>2209</v>
      </c>
      <c r="U285" s="157"/>
      <c r="V285" s="157"/>
      <c r="W285" s="157"/>
      <c r="X285" s="157"/>
      <c r="Y285" s="157"/>
      <c r="Z285" s="157"/>
      <c r="AA285" s="157"/>
      <c r="AB285" s="157"/>
      <c r="AC285" s="157"/>
      <c r="AD285" s="157"/>
      <c r="AE285" s="157"/>
      <c r="AF285" s="159"/>
    </row>
    <row r="286" ht="15" customHeight="1">
      <c r="A286" s="198"/>
      <c r="B286" s="157"/>
      <c r="C286" s="157"/>
      <c r="D286" s="157"/>
      <c r="E286" s="157"/>
      <c r="F286" s="157"/>
      <c r="G286" s="157"/>
      <c r="H286" s="157"/>
      <c r="I286" s="157"/>
      <c r="J286" s="157"/>
      <c r="K286" s="157"/>
      <c r="L286" s="157"/>
      <c r="M286" s="157"/>
      <c r="N286" s="157"/>
      <c r="O286" s="157"/>
      <c r="P286" s="157"/>
      <c r="Q286" s="157"/>
      <c r="R286" s="157"/>
      <c r="S286" s="157"/>
      <c r="T286" t="s" s="154">
        <v>2210</v>
      </c>
      <c r="U286" s="157"/>
      <c r="V286" s="157"/>
      <c r="W286" s="157"/>
      <c r="X286" s="157"/>
      <c r="Y286" s="157"/>
      <c r="Z286" s="157"/>
      <c r="AA286" s="157"/>
      <c r="AB286" s="157"/>
      <c r="AC286" s="157"/>
      <c r="AD286" s="157"/>
      <c r="AE286" s="157"/>
      <c r="AF286" s="159"/>
    </row>
    <row r="287" ht="15" customHeight="1">
      <c r="A287" s="198"/>
      <c r="B287" s="157"/>
      <c r="C287" s="157"/>
      <c r="D287" s="157"/>
      <c r="E287" s="157"/>
      <c r="F287" s="157"/>
      <c r="G287" s="157"/>
      <c r="H287" s="157"/>
      <c r="I287" s="157"/>
      <c r="J287" s="157"/>
      <c r="K287" s="157"/>
      <c r="L287" s="157"/>
      <c r="M287" s="157"/>
      <c r="N287" s="157"/>
      <c r="O287" s="157"/>
      <c r="P287" s="157"/>
      <c r="Q287" s="157"/>
      <c r="R287" s="157"/>
      <c r="S287" s="157"/>
      <c r="T287" t="s" s="154">
        <v>2211</v>
      </c>
      <c r="U287" s="157"/>
      <c r="V287" s="157"/>
      <c r="W287" s="157"/>
      <c r="X287" s="157"/>
      <c r="Y287" s="157"/>
      <c r="Z287" s="157"/>
      <c r="AA287" s="157"/>
      <c r="AB287" s="157"/>
      <c r="AC287" s="157"/>
      <c r="AD287" s="157"/>
      <c r="AE287" s="157"/>
      <c r="AF287" s="159"/>
    </row>
    <row r="288" ht="15" customHeight="1">
      <c r="A288" s="198"/>
      <c r="B288" s="157"/>
      <c r="C288" s="157"/>
      <c r="D288" s="157"/>
      <c r="E288" s="157"/>
      <c r="F288" s="157"/>
      <c r="G288" s="157"/>
      <c r="H288" s="157"/>
      <c r="I288" s="157"/>
      <c r="J288" s="157"/>
      <c r="K288" s="157"/>
      <c r="L288" s="157"/>
      <c r="M288" s="157"/>
      <c r="N288" s="157"/>
      <c r="O288" s="157"/>
      <c r="P288" s="157"/>
      <c r="Q288" s="157"/>
      <c r="R288" s="157"/>
      <c r="S288" s="157"/>
      <c r="T288" t="s" s="154">
        <v>2212</v>
      </c>
      <c r="U288" s="157"/>
      <c r="V288" s="157"/>
      <c r="W288" s="157"/>
      <c r="X288" s="157"/>
      <c r="Y288" s="157"/>
      <c r="Z288" s="157"/>
      <c r="AA288" s="157"/>
      <c r="AB288" s="157"/>
      <c r="AC288" s="157"/>
      <c r="AD288" s="157"/>
      <c r="AE288" s="157"/>
      <c r="AF288" s="159"/>
    </row>
    <row r="289" ht="15" customHeight="1">
      <c r="A289" s="198"/>
      <c r="B289" s="157"/>
      <c r="C289" s="157"/>
      <c r="D289" s="157"/>
      <c r="E289" s="157"/>
      <c r="F289" s="157"/>
      <c r="G289" s="157"/>
      <c r="H289" s="157"/>
      <c r="I289" s="157"/>
      <c r="J289" s="157"/>
      <c r="K289" s="157"/>
      <c r="L289" s="157"/>
      <c r="M289" s="157"/>
      <c r="N289" s="157"/>
      <c r="O289" s="157"/>
      <c r="P289" s="157"/>
      <c r="Q289" s="157"/>
      <c r="R289" s="157"/>
      <c r="S289" s="157"/>
      <c r="T289" t="s" s="154">
        <v>2213</v>
      </c>
      <c r="U289" s="157"/>
      <c r="V289" s="157"/>
      <c r="W289" s="157"/>
      <c r="X289" s="157"/>
      <c r="Y289" s="157"/>
      <c r="Z289" s="157"/>
      <c r="AA289" s="157"/>
      <c r="AB289" s="157"/>
      <c r="AC289" s="157"/>
      <c r="AD289" s="157"/>
      <c r="AE289" s="157"/>
      <c r="AF289" s="159"/>
    </row>
    <row r="290" ht="15" customHeight="1">
      <c r="A290" s="198"/>
      <c r="B290" s="157"/>
      <c r="C290" s="157"/>
      <c r="D290" s="157"/>
      <c r="E290" s="157"/>
      <c r="F290" s="157"/>
      <c r="G290" s="157"/>
      <c r="H290" s="157"/>
      <c r="I290" s="157"/>
      <c r="J290" s="157"/>
      <c r="K290" s="157"/>
      <c r="L290" s="157"/>
      <c r="M290" s="157"/>
      <c r="N290" s="157"/>
      <c r="O290" s="157"/>
      <c r="P290" s="157"/>
      <c r="Q290" s="157"/>
      <c r="R290" s="157"/>
      <c r="S290" s="157"/>
      <c r="T290" t="s" s="154">
        <v>967</v>
      </c>
      <c r="U290" s="157"/>
      <c r="V290" s="157"/>
      <c r="W290" s="157"/>
      <c r="X290" s="157"/>
      <c r="Y290" s="157"/>
      <c r="Z290" s="157"/>
      <c r="AA290" s="157"/>
      <c r="AB290" s="157"/>
      <c r="AC290" s="157"/>
      <c r="AD290" s="157"/>
      <c r="AE290" s="157"/>
      <c r="AF290" s="159"/>
    </row>
    <row r="291" ht="15" customHeight="1">
      <c r="A291" s="198"/>
      <c r="B291" s="157"/>
      <c r="C291" s="157"/>
      <c r="D291" s="157"/>
      <c r="E291" s="157"/>
      <c r="F291" s="157"/>
      <c r="G291" s="157"/>
      <c r="H291" s="157"/>
      <c r="I291" s="157"/>
      <c r="J291" s="157"/>
      <c r="K291" s="157"/>
      <c r="L291" s="157"/>
      <c r="M291" s="157"/>
      <c r="N291" s="157"/>
      <c r="O291" s="157"/>
      <c r="P291" s="157"/>
      <c r="Q291" s="157"/>
      <c r="R291" s="157"/>
      <c r="S291" s="157"/>
      <c r="T291" t="s" s="154">
        <v>2214</v>
      </c>
      <c r="U291" s="157"/>
      <c r="V291" s="157"/>
      <c r="W291" s="157"/>
      <c r="X291" s="157"/>
      <c r="Y291" s="157"/>
      <c r="Z291" s="157"/>
      <c r="AA291" s="157"/>
      <c r="AB291" s="157"/>
      <c r="AC291" s="157"/>
      <c r="AD291" s="157"/>
      <c r="AE291" s="157"/>
      <c r="AF291" s="159"/>
    </row>
    <row r="292" ht="15" customHeight="1">
      <c r="A292" s="198"/>
      <c r="B292" s="157"/>
      <c r="C292" s="157"/>
      <c r="D292" s="157"/>
      <c r="E292" s="157"/>
      <c r="F292" s="157"/>
      <c r="G292" s="157"/>
      <c r="H292" s="157"/>
      <c r="I292" s="157"/>
      <c r="J292" s="157"/>
      <c r="K292" s="157"/>
      <c r="L292" s="157"/>
      <c r="M292" s="157"/>
      <c r="N292" s="157"/>
      <c r="O292" s="157"/>
      <c r="P292" s="157"/>
      <c r="Q292" s="157"/>
      <c r="R292" s="157"/>
      <c r="S292" s="157"/>
      <c r="T292" t="s" s="154">
        <v>2215</v>
      </c>
      <c r="U292" s="157"/>
      <c r="V292" s="157"/>
      <c r="W292" s="157"/>
      <c r="X292" s="157"/>
      <c r="Y292" s="157"/>
      <c r="Z292" s="157"/>
      <c r="AA292" s="157"/>
      <c r="AB292" s="157"/>
      <c r="AC292" s="157"/>
      <c r="AD292" s="157"/>
      <c r="AE292" s="157"/>
      <c r="AF292" s="159"/>
    </row>
    <row r="293" ht="15" customHeight="1">
      <c r="A293" s="198"/>
      <c r="B293" s="157"/>
      <c r="C293" s="157"/>
      <c r="D293" s="157"/>
      <c r="E293" s="157"/>
      <c r="F293" s="157"/>
      <c r="G293" s="157"/>
      <c r="H293" s="157"/>
      <c r="I293" s="157"/>
      <c r="J293" s="157"/>
      <c r="K293" s="157"/>
      <c r="L293" s="157"/>
      <c r="M293" s="157"/>
      <c r="N293" s="157"/>
      <c r="O293" s="157"/>
      <c r="P293" s="157"/>
      <c r="Q293" s="157"/>
      <c r="R293" s="157"/>
      <c r="S293" s="157"/>
      <c r="T293" t="s" s="154">
        <v>2216</v>
      </c>
      <c r="U293" s="157"/>
      <c r="V293" s="157"/>
      <c r="W293" s="157"/>
      <c r="X293" s="157"/>
      <c r="Y293" s="157"/>
      <c r="Z293" s="157"/>
      <c r="AA293" s="157"/>
      <c r="AB293" s="157"/>
      <c r="AC293" s="157"/>
      <c r="AD293" s="157"/>
      <c r="AE293" s="157"/>
      <c r="AF293" s="159"/>
    </row>
    <row r="294" ht="15" customHeight="1">
      <c r="A294" s="198"/>
      <c r="B294" s="157"/>
      <c r="C294" s="157"/>
      <c r="D294" s="157"/>
      <c r="E294" s="157"/>
      <c r="F294" s="157"/>
      <c r="G294" s="157"/>
      <c r="H294" s="157"/>
      <c r="I294" s="157"/>
      <c r="J294" s="157"/>
      <c r="K294" s="157"/>
      <c r="L294" s="157"/>
      <c r="M294" s="157"/>
      <c r="N294" s="157"/>
      <c r="O294" s="157"/>
      <c r="P294" s="157"/>
      <c r="Q294" s="157"/>
      <c r="R294" s="157"/>
      <c r="S294" s="157"/>
      <c r="T294" t="s" s="154">
        <v>2217</v>
      </c>
      <c r="U294" s="157"/>
      <c r="V294" s="157"/>
      <c r="W294" s="157"/>
      <c r="X294" s="157"/>
      <c r="Y294" s="157"/>
      <c r="Z294" s="157"/>
      <c r="AA294" s="157"/>
      <c r="AB294" s="157"/>
      <c r="AC294" s="157"/>
      <c r="AD294" s="157"/>
      <c r="AE294" s="157"/>
      <c r="AF294" s="159"/>
    </row>
    <row r="295" ht="15" customHeight="1">
      <c r="A295" s="198"/>
      <c r="B295" s="157"/>
      <c r="C295" s="157"/>
      <c r="D295" s="157"/>
      <c r="E295" s="157"/>
      <c r="F295" s="157"/>
      <c r="G295" s="157"/>
      <c r="H295" s="157"/>
      <c r="I295" s="157"/>
      <c r="J295" s="157"/>
      <c r="K295" s="157"/>
      <c r="L295" s="157"/>
      <c r="M295" s="157"/>
      <c r="N295" s="157"/>
      <c r="O295" s="157"/>
      <c r="P295" s="157"/>
      <c r="Q295" s="157"/>
      <c r="R295" s="157"/>
      <c r="S295" s="157"/>
      <c r="T295" t="s" s="154">
        <v>2218</v>
      </c>
      <c r="U295" s="157"/>
      <c r="V295" s="157"/>
      <c r="W295" s="157"/>
      <c r="X295" s="157"/>
      <c r="Y295" s="157"/>
      <c r="Z295" s="157"/>
      <c r="AA295" s="157"/>
      <c r="AB295" s="157"/>
      <c r="AC295" s="157"/>
      <c r="AD295" s="157"/>
      <c r="AE295" s="157"/>
      <c r="AF295" s="159"/>
    </row>
    <row r="296" ht="15" customHeight="1">
      <c r="A296" s="198"/>
      <c r="B296" s="157"/>
      <c r="C296" s="157"/>
      <c r="D296" s="157"/>
      <c r="E296" s="157"/>
      <c r="F296" s="157"/>
      <c r="G296" s="157"/>
      <c r="H296" s="157"/>
      <c r="I296" s="157"/>
      <c r="J296" s="157"/>
      <c r="K296" s="157"/>
      <c r="L296" s="157"/>
      <c r="M296" s="157"/>
      <c r="N296" s="157"/>
      <c r="O296" s="157"/>
      <c r="P296" s="157"/>
      <c r="Q296" s="157"/>
      <c r="R296" s="157"/>
      <c r="S296" s="157"/>
      <c r="T296" t="s" s="154">
        <v>2219</v>
      </c>
      <c r="U296" s="157"/>
      <c r="V296" s="157"/>
      <c r="W296" s="157"/>
      <c r="X296" s="157"/>
      <c r="Y296" s="157"/>
      <c r="Z296" s="157"/>
      <c r="AA296" s="157"/>
      <c r="AB296" s="157"/>
      <c r="AC296" s="157"/>
      <c r="AD296" s="157"/>
      <c r="AE296" s="157"/>
      <c r="AF296" s="159"/>
    </row>
    <row r="297" ht="15" customHeight="1">
      <c r="A297" s="198"/>
      <c r="B297" s="157"/>
      <c r="C297" s="157"/>
      <c r="D297" s="157"/>
      <c r="E297" s="157"/>
      <c r="F297" s="157"/>
      <c r="G297" s="157"/>
      <c r="H297" s="157"/>
      <c r="I297" s="157"/>
      <c r="J297" s="157"/>
      <c r="K297" s="157"/>
      <c r="L297" s="157"/>
      <c r="M297" s="157"/>
      <c r="N297" s="157"/>
      <c r="O297" s="157"/>
      <c r="P297" s="157"/>
      <c r="Q297" s="157"/>
      <c r="R297" s="157"/>
      <c r="S297" s="157"/>
      <c r="T297" t="s" s="154">
        <v>2220</v>
      </c>
      <c r="U297" s="157"/>
      <c r="V297" s="157"/>
      <c r="W297" s="157"/>
      <c r="X297" s="157"/>
      <c r="Y297" s="157"/>
      <c r="Z297" s="157"/>
      <c r="AA297" s="157"/>
      <c r="AB297" s="157"/>
      <c r="AC297" s="157"/>
      <c r="AD297" s="157"/>
      <c r="AE297" s="157"/>
      <c r="AF297" s="159"/>
    </row>
    <row r="298" ht="15" customHeight="1">
      <c r="A298" s="198"/>
      <c r="B298" s="157"/>
      <c r="C298" s="157"/>
      <c r="D298" s="157"/>
      <c r="E298" s="157"/>
      <c r="F298" s="157"/>
      <c r="G298" s="157"/>
      <c r="H298" s="157"/>
      <c r="I298" s="157"/>
      <c r="J298" s="157"/>
      <c r="K298" s="157"/>
      <c r="L298" s="157"/>
      <c r="M298" s="157"/>
      <c r="N298" s="157"/>
      <c r="O298" s="157"/>
      <c r="P298" s="157"/>
      <c r="Q298" s="157"/>
      <c r="R298" s="157"/>
      <c r="S298" s="157"/>
      <c r="T298" t="s" s="154">
        <v>2221</v>
      </c>
      <c r="U298" s="157"/>
      <c r="V298" s="157"/>
      <c r="W298" s="157"/>
      <c r="X298" s="157"/>
      <c r="Y298" s="157"/>
      <c r="Z298" s="157"/>
      <c r="AA298" s="157"/>
      <c r="AB298" s="157"/>
      <c r="AC298" s="157"/>
      <c r="AD298" s="157"/>
      <c r="AE298" s="157"/>
      <c r="AF298" s="159"/>
    </row>
    <row r="299" ht="15" customHeight="1">
      <c r="A299" s="198"/>
      <c r="B299" s="157"/>
      <c r="C299" s="157"/>
      <c r="D299" s="157"/>
      <c r="E299" s="157"/>
      <c r="F299" s="157"/>
      <c r="G299" s="157"/>
      <c r="H299" s="157"/>
      <c r="I299" s="157"/>
      <c r="J299" s="157"/>
      <c r="K299" s="157"/>
      <c r="L299" s="157"/>
      <c r="M299" s="157"/>
      <c r="N299" s="157"/>
      <c r="O299" s="157"/>
      <c r="P299" s="157"/>
      <c r="Q299" s="157"/>
      <c r="R299" s="157"/>
      <c r="S299" s="157"/>
      <c r="T299" t="s" s="154">
        <v>2222</v>
      </c>
      <c r="U299" s="157"/>
      <c r="V299" s="157"/>
      <c r="W299" s="157"/>
      <c r="X299" s="157"/>
      <c r="Y299" s="157"/>
      <c r="Z299" s="157"/>
      <c r="AA299" s="157"/>
      <c r="AB299" s="157"/>
      <c r="AC299" s="157"/>
      <c r="AD299" s="157"/>
      <c r="AE299" s="157"/>
      <c r="AF299" s="159"/>
    </row>
    <row r="300" ht="15" customHeight="1">
      <c r="A300" s="198"/>
      <c r="B300" s="157"/>
      <c r="C300" s="157"/>
      <c r="D300" s="157"/>
      <c r="E300" s="157"/>
      <c r="F300" s="157"/>
      <c r="G300" s="157"/>
      <c r="H300" s="157"/>
      <c r="I300" s="157"/>
      <c r="J300" s="157"/>
      <c r="K300" s="157"/>
      <c r="L300" s="157"/>
      <c r="M300" s="157"/>
      <c r="N300" s="157"/>
      <c r="O300" s="157"/>
      <c r="P300" s="157"/>
      <c r="Q300" s="157"/>
      <c r="R300" s="157"/>
      <c r="S300" s="157"/>
      <c r="T300" t="s" s="154">
        <v>2223</v>
      </c>
      <c r="U300" s="157"/>
      <c r="V300" s="157"/>
      <c r="W300" s="157"/>
      <c r="X300" s="157"/>
      <c r="Y300" s="157"/>
      <c r="Z300" s="157"/>
      <c r="AA300" s="157"/>
      <c r="AB300" s="157"/>
      <c r="AC300" s="157"/>
      <c r="AD300" s="157"/>
      <c r="AE300" s="157"/>
      <c r="AF300" s="159"/>
    </row>
    <row r="301" ht="15" customHeight="1">
      <c r="A301" s="198"/>
      <c r="B301" s="157"/>
      <c r="C301" s="157"/>
      <c r="D301" s="157"/>
      <c r="E301" s="157"/>
      <c r="F301" s="157"/>
      <c r="G301" s="157"/>
      <c r="H301" s="157"/>
      <c r="I301" s="157"/>
      <c r="J301" s="157"/>
      <c r="K301" s="157"/>
      <c r="L301" s="157"/>
      <c r="M301" s="157"/>
      <c r="N301" s="157"/>
      <c r="O301" s="157"/>
      <c r="P301" s="157"/>
      <c r="Q301" s="157"/>
      <c r="R301" s="157"/>
      <c r="S301" s="157"/>
      <c r="T301" t="s" s="154">
        <v>2224</v>
      </c>
      <c r="U301" s="157"/>
      <c r="V301" s="157"/>
      <c r="W301" s="157"/>
      <c r="X301" s="157"/>
      <c r="Y301" s="157"/>
      <c r="Z301" s="157"/>
      <c r="AA301" s="157"/>
      <c r="AB301" s="157"/>
      <c r="AC301" s="157"/>
      <c r="AD301" s="157"/>
      <c r="AE301" s="157"/>
      <c r="AF301" s="159"/>
    </row>
    <row r="302" ht="15" customHeight="1">
      <c r="A302" s="198"/>
      <c r="B302" s="157"/>
      <c r="C302" s="157"/>
      <c r="D302" s="157"/>
      <c r="E302" s="157"/>
      <c r="F302" s="157"/>
      <c r="G302" s="157"/>
      <c r="H302" s="157"/>
      <c r="I302" s="157"/>
      <c r="J302" s="157"/>
      <c r="K302" s="157"/>
      <c r="L302" s="157"/>
      <c r="M302" s="157"/>
      <c r="N302" s="157"/>
      <c r="O302" s="157"/>
      <c r="P302" s="157"/>
      <c r="Q302" s="157"/>
      <c r="R302" s="157"/>
      <c r="S302" s="157"/>
      <c r="T302" t="s" s="154">
        <v>2225</v>
      </c>
      <c r="U302" s="157"/>
      <c r="V302" s="157"/>
      <c r="W302" s="157"/>
      <c r="X302" s="157"/>
      <c r="Y302" s="157"/>
      <c r="Z302" s="157"/>
      <c r="AA302" s="157"/>
      <c r="AB302" s="157"/>
      <c r="AC302" s="157"/>
      <c r="AD302" s="157"/>
      <c r="AE302" s="157"/>
      <c r="AF302" s="159"/>
    </row>
    <row r="303" ht="15" customHeight="1">
      <c r="A303" s="198"/>
      <c r="B303" s="157"/>
      <c r="C303" s="157"/>
      <c r="D303" s="157"/>
      <c r="E303" s="157"/>
      <c r="F303" s="157"/>
      <c r="G303" s="157"/>
      <c r="H303" s="157"/>
      <c r="I303" s="157"/>
      <c r="J303" s="157"/>
      <c r="K303" s="157"/>
      <c r="L303" s="157"/>
      <c r="M303" s="157"/>
      <c r="N303" s="157"/>
      <c r="O303" s="157"/>
      <c r="P303" s="157"/>
      <c r="Q303" s="157"/>
      <c r="R303" s="157"/>
      <c r="S303" s="157"/>
      <c r="T303" t="s" s="154">
        <v>2226</v>
      </c>
      <c r="U303" s="157"/>
      <c r="V303" s="157"/>
      <c r="W303" s="157"/>
      <c r="X303" s="157"/>
      <c r="Y303" s="157"/>
      <c r="Z303" s="157"/>
      <c r="AA303" s="157"/>
      <c r="AB303" s="157"/>
      <c r="AC303" s="157"/>
      <c r="AD303" s="157"/>
      <c r="AE303" s="157"/>
      <c r="AF303" s="159"/>
    </row>
    <row r="304" ht="15" customHeight="1">
      <c r="A304" s="198"/>
      <c r="B304" s="157"/>
      <c r="C304" s="157"/>
      <c r="D304" s="157"/>
      <c r="E304" s="157"/>
      <c r="F304" s="157"/>
      <c r="G304" s="157"/>
      <c r="H304" s="157"/>
      <c r="I304" s="157"/>
      <c r="J304" s="157"/>
      <c r="K304" s="157"/>
      <c r="L304" s="157"/>
      <c r="M304" s="157"/>
      <c r="N304" s="157"/>
      <c r="O304" s="157"/>
      <c r="P304" s="157"/>
      <c r="Q304" s="157"/>
      <c r="R304" s="157"/>
      <c r="S304" s="157"/>
      <c r="T304" t="s" s="154">
        <v>2227</v>
      </c>
      <c r="U304" s="157"/>
      <c r="V304" s="157"/>
      <c r="W304" s="157"/>
      <c r="X304" s="157"/>
      <c r="Y304" s="157"/>
      <c r="Z304" s="157"/>
      <c r="AA304" s="157"/>
      <c r="AB304" s="157"/>
      <c r="AC304" s="157"/>
      <c r="AD304" s="157"/>
      <c r="AE304" s="157"/>
      <c r="AF304" s="159"/>
    </row>
    <row r="305" ht="15" customHeight="1">
      <c r="A305" s="198"/>
      <c r="B305" s="157"/>
      <c r="C305" s="157"/>
      <c r="D305" s="157"/>
      <c r="E305" s="157"/>
      <c r="F305" s="157"/>
      <c r="G305" s="157"/>
      <c r="H305" s="157"/>
      <c r="I305" s="157"/>
      <c r="J305" s="157"/>
      <c r="K305" s="157"/>
      <c r="L305" s="157"/>
      <c r="M305" s="157"/>
      <c r="N305" s="157"/>
      <c r="O305" s="157"/>
      <c r="P305" s="157"/>
      <c r="Q305" s="157"/>
      <c r="R305" s="157"/>
      <c r="S305" s="157"/>
      <c r="T305" t="s" s="154">
        <v>2228</v>
      </c>
      <c r="U305" s="157"/>
      <c r="V305" s="157"/>
      <c r="W305" s="157"/>
      <c r="X305" s="157"/>
      <c r="Y305" s="157"/>
      <c r="Z305" s="157"/>
      <c r="AA305" s="157"/>
      <c r="AB305" s="157"/>
      <c r="AC305" s="157"/>
      <c r="AD305" s="157"/>
      <c r="AE305" s="157"/>
      <c r="AF305" s="159"/>
    </row>
    <row r="306" ht="15" customHeight="1">
      <c r="A306" s="198"/>
      <c r="B306" s="157"/>
      <c r="C306" s="157"/>
      <c r="D306" s="157"/>
      <c r="E306" s="157"/>
      <c r="F306" s="157"/>
      <c r="G306" s="157"/>
      <c r="H306" s="157"/>
      <c r="I306" s="157"/>
      <c r="J306" s="157"/>
      <c r="K306" s="157"/>
      <c r="L306" s="157"/>
      <c r="M306" s="157"/>
      <c r="N306" s="157"/>
      <c r="O306" s="157"/>
      <c r="P306" s="157"/>
      <c r="Q306" s="157"/>
      <c r="R306" s="157"/>
      <c r="S306" s="157"/>
      <c r="T306" t="s" s="154">
        <v>2229</v>
      </c>
      <c r="U306" s="157"/>
      <c r="V306" s="157"/>
      <c r="W306" s="157"/>
      <c r="X306" s="157"/>
      <c r="Y306" s="157"/>
      <c r="Z306" s="157"/>
      <c r="AA306" s="157"/>
      <c r="AB306" s="157"/>
      <c r="AC306" s="157"/>
      <c r="AD306" s="157"/>
      <c r="AE306" s="157"/>
      <c r="AF306" s="159"/>
    </row>
    <row r="307" ht="15" customHeight="1">
      <c r="A307" s="198"/>
      <c r="B307" s="157"/>
      <c r="C307" s="157"/>
      <c r="D307" s="157"/>
      <c r="E307" s="157"/>
      <c r="F307" s="157"/>
      <c r="G307" s="157"/>
      <c r="H307" s="157"/>
      <c r="I307" s="157"/>
      <c r="J307" s="157"/>
      <c r="K307" s="157"/>
      <c r="L307" s="157"/>
      <c r="M307" s="157"/>
      <c r="N307" s="157"/>
      <c r="O307" s="157"/>
      <c r="P307" s="157"/>
      <c r="Q307" s="157"/>
      <c r="R307" s="157"/>
      <c r="S307" s="157"/>
      <c r="T307" t="s" s="154">
        <v>2230</v>
      </c>
      <c r="U307" s="157"/>
      <c r="V307" s="157"/>
      <c r="W307" s="157"/>
      <c r="X307" s="157"/>
      <c r="Y307" s="157"/>
      <c r="Z307" s="157"/>
      <c r="AA307" s="157"/>
      <c r="AB307" s="157"/>
      <c r="AC307" s="157"/>
      <c r="AD307" s="157"/>
      <c r="AE307" s="157"/>
      <c r="AF307" s="159"/>
    </row>
    <row r="308" ht="15" customHeight="1">
      <c r="A308" s="198"/>
      <c r="B308" s="157"/>
      <c r="C308" s="157"/>
      <c r="D308" s="157"/>
      <c r="E308" s="157"/>
      <c r="F308" s="157"/>
      <c r="G308" s="157"/>
      <c r="H308" s="157"/>
      <c r="I308" s="157"/>
      <c r="J308" s="157"/>
      <c r="K308" s="157"/>
      <c r="L308" s="157"/>
      <c r="M308" s="157"/>
      <c r="N308" s="157"/>
      <c r="O308" s="157"/>
      <c r="P308" s="157"/>
      <c r="Q308" s="157"/>
      <c r="R308" s="157"/>
      <c r="S308" s="157"/>
      <c r="T308" t="s" s="154">
        <v>2231</v>
      </c>
      <c r="U308" s="157"/>
      <c r="V308" s="157"/>
      <c r="W308" s="157"/>
      <c r="X308" s="157"/>
      <c r="Y308" s="157"/>
      <c r="Z308" s="157"/>
      <c r="AA308" s="157"/>
      <c r="AB308" s="157"/>
      <c r="AC308" s="157"/>
      <c r="AD308" s="157"/>
      <c r="AE308" s="157"/>
      <c r="AF308" s="159"/>
    </row>
    <row r="309" ht="15" customHeight="1">
      <c r="A309" s="198"/>
      <c r="B309" s="157"/>
      <c r="C309" s="157"/>
      <c r="D309" s="157"/>
      <c r="E309" s="157"/>
      <c r="F309" s="157"/>
      <c r="G309" s="157"/>
      <c r="H309" s="157"/>
      <c r="I309" s="157"/>
      <c r="J309" s="157"/>
      <c r="K309" s="157"/>
      <c r="L309" s="157"/>
      <c r="M309" s="157"/>
      <c r="N309" s="157"/>
      <c r="O309" s="157"/>
      <c r="P309" s="157"/>
      <c r="Q309" s="157"/>
      <c r="R309" s="157"/>
      <c r="S309" s="157"/>
      <c r="T309" t="s" s="154">
        <v>2232</v>
      </c>
      <c r="U309" s="157"/>
      <c r="V309" s="157"/>
      <c r="W309" s="157"/>
      <c r="X309" s="157"/>
      <c r="Y309" s="157"/>
      <c r="Z309" s="157"/>
      <c r="AA309" s="157"/>
      <c r="AB309" s="157"/>
      <c r="AC309" s="157"/>
      <c r="AD309" s="157"/>
      <c r="AE309" s="157"/>
      <c r="AF309" s="159"/>
    </row>
    <row r="310" ht="15" customHeight="1">
      <c r="A310" s="198"/>
      <c r="B310" s="157"/>
      <c r="C310" s="157"/>
      <c r="D310" s="157"/>
      <c r="E310" s="157"/>
      <c r="F310" s="157"/>
      <c r="G310" s="157"/>
      <c r="H310" s="157"/>
      <c r="I310" s="157"/>
      <c r="J310" s="157"/>
      <c r="K310" s="157"/>
      <c r="L310" s="157"/>
      <c r="M310" s="157"/>
      <c r="N310" s="157"/>
      <c r="O310" s="157"/>
      <c r="P310" s="157"/>
      <c r="Q310" s="157"/>
      <c r="R310" s="157"/>
      <c r="S310" s="157"/>
      <c r="T310" t="s" s="154">
        <v>2233</v>
      </c>
      <c r="U310" s="157"/>
      <c r="V310" s="157"/>
      <c r="W310" s="157"/>
      <c r="X310" s="157"/>
      <c r="Y310" s="157"/>
      <c r="Z310" s="157"/>
      <c r="AA310" s="157"/>
      <c r="AB310" s="157"/>
      <c r="AC310" s="157"/>
      <c r="AD310" s="157"/>
      <c r="AE310" s="157"/>
      <c r="AF310" s="159"/>
    </row>
    <row r="311" ht="15" customHeight="1">
      <c r="A311" s="198"/>
      <c r="B311" s="157"/>
      <c r="C311" s="157"/>
      <c r="D311" s="157"/>
      <c r="E311" s="157"/>
      <c r="F311" s="157"/>
      <c r="G311" s="157"/>
      <c r="H311" s="157"/>
      <c r="I311" s="157"/>
      <c r="J311" s="157"/>
      <c r="K311" s="157"/>
      <c r="L311" s="157"/>
      <c r="M311" s="157"/>
      <c r="N311" s="157"/>
      <c r="O311" s="157"/>
      <c r="P311" s="157"/>
      <c r="Q311" s="157"/>
      <c r="R311" s="157"/>
      <c r="S311" s="157"/>
      <c r="T311" t="s" s="154">
        <v>2234</v>
      </c>
      <c r="U311" s="157"/>
      <c r="V311" s="157"/>
      <c r="W311" s="157"/>
      <c r="X311" s="157"/>
      <c r="Y311" s="157"/>
      <c r="Z311" s="157"/>
      <c r="AA311" s="157"/>
      <c r="AB311" s="157"/>
      <c r="AC311" s="157"/>
      <c r="AD311" s="157"/>
      <c r="AE311" s="157"/>
      <c r="AF311" s="159"/>
    </row>
    <row r="312" ht="15" customHeight="1">
      <c r="A312" s="198"/>
      <c r="B312" s="157"/>
      <c r="C312" s="157"/>
      <c r="D312" s="157"/>
      <c r="E312" s="157"/>
      <c r="F312" s="157"/>
      <c r="G312" s="157"/>
      <c r="H312" s="157"/>
      <c r="I312" s="157"/>
      <c r="J312" s="157"/>
      <c r="K312" s="157"/>
      <c r="L312" s="157"/>
      <c r="M312" s="157"/>
      <c r="N312" s="157"/>
      <c r="O312" s="157"/>
      <c r="P312" s="157"/>
      <c r="Q312" s="157"/>
      <c r="R312" s="157"/>
      <c r="S312" s="157"/>
      <c r="T312" t="s" s="154">
        <v>2235</v>
      </c>
      <c r="U312" s="157"/>
      <c r="V312" s="157"/>
      <c r="W312" s="157"/>
      <c r="X312" s="157"/>
      <c r="Y312" s="157"/>
      <c r="Z312" s="157"/>
      <c r="AA312" s="157"/>
      <c r="AB312" s="157"/>
      <c r="AC312" s="157"/>
      <c r="AD312" s="157"/>
      <c r="AE312" s="157"/>
      <c r="AF312" s="159"/>
    </row>
    <row r="313" ht="15" customHeight="1">
      <c r="A313" s="198"/>
      <c r="B313" s="157"/>
      <c r="C313" s="157"/>
      <c r="D313" s="157"/>
      <c r="E313" s="157"/>
      <c r="F313" s="157"/>
      <c r="G313" s="157"/>
      <c r="H313" s="157"/>
      <c r="I313" s="157"/>
      <c r="J313" s="157"/>
      <c r="K313" s="157"/>
      <c r="L313" s="157"/>
      <c r="M313" s="157"/>
      <c r="N313" s="157"/>
      <c r="O313" s="157"/>
      <c r="P313" s="157"/>
      <c r="Q313" s="157"/>
      <c r="R313" s="157"/>
      <c r="S313" s="157"/>
      <c r="T313" t="s" s="154">
        <v>2236</v>
      </c>
      <c r="U313" s="157"/>
      <c r="V313" s="157"/>
      <c r="W313" s="157"/>
      <c r="X313" s="157"/>
      <c r="Y313" s="157"/>
      <c r="Z313" s="157"/>
      <c r="AA313" s="157"/>
      <c r="AB313" s="157"/>
      <c r="AC313" s="157"/>
      <c r="AD313" s="157"/>
      <c r="AE313" s="157"/>
      <c r="AF313" s="159"/>
    </row>
    <row r="314" ht="15" customHeight="1">
      <c r="A314" s="198"/>
      <c r="B314" s="157"/>
      <c r="C314" s="157"/>
      <c r="D314" s="157"/>
      <c r="E314" s="157"/>
      <c r="F314" s="157"/>
      <c r="G314" s="157"/>
      <c r="H314" s="157"/>
      <c r="I314" s="157"/>
      <c r="J314" s="157"/>
      <c r="K314" s="157"/>
      <c r="L314" s="157"/>
      <c r="M314" s="157"/>
      <c r="N314" s="157"/>
      <c r="O314" s="157"/>
      <c r="P314" s="157"/>
      <c r="Q314" s="157"/>
      <c r="R314" s="157"/>
      <c r="S314" s="157"/>
      <c r="T314" t="s" s="154">
        <v>2237</v>
      </c>
      <c r="U314" s="157"/>
      <c r="V314" s="157"/>
      <c r="W314" s="157"/>
      <c r="X314" s="157"/>
      <c r="Y314" s="157"/>
      <c r="Z314" s="157"/>
      <c r="AA314" s="157"/>
      <c r="AB314" s="157"/>
      <c r="AC314" s="157"/>
      <c r="AD314" s="157"/>
      <c r="AE314" s="157"/>
      <c r="AF314" s="159"/>
    </row>
    <row r="315" ht="15" customHeight="1">
      <c r="A315" s="198"/>
      <c r="B315" s="157"/>
      <c r="C315" s="157"/>
      <c r="D315" s="157"/>
      <c r="E315" s="157"/>
      <c r="F315" s="157"/>
      <c r="G315" s="157"/>
      <c r="H315" s="157"/>
      <c r="I315" s="157"/>
      <c r="J315" s="157"/>
      <c r="K315" s="157"/>
      <c r="L315" s="157"/>
      <c r="M315" s="157"/>
      <c r="N315" s="157"/>
      <c r="O315" s="157"/>
      <c r="P315" s="157"/>
      <c r="Q315" s="157"/>
      <c r="R315" s="157"/>
      <c r="S315" s="157"/>
      <c r="T315" t="s" s="154">
        <v>2238</v>
      </c>
      <c r="U315" s="157"/>
      <c r="V315" s="157"/>
      <c r="W315" s="157"/>
      <c r="X315" s="157"/>
      <c r="Y315" s="157"/>
      <c r="Z315" s="157"/>
      <c r="AA315" s="157"/>
      <c r="AB315" s="157"/>
      <c r="AC315" s="157"/>
      <c r="AD315" s="157"/>
      <c r="AE315" s="157"/>
      <c r="AF315" s="159"/>
    </row>
    <row r="316" ht="15" customHeight="1">
      <c r="A316" s="198"/>
      <c r="B316" s="157"/>
      <c r="C316" s="157"/>
      <c r="D316" s="157"/>
      <c r="E316" s="157"/>
      <c r="F316" s="157"/>
      <c r="G316" s="157"/>
      <c r="H316" s="157"/>
      <c r="I316" s="157"/>
      <c r="J316" s="157"/>
      <c r="K316" s="157"/>
      <c r="L316" s="157"/>
      <c r="M316" s="157"/>
      <c r="N316" s="157"/>
      <c r="O316" s="157"/>
      <c r="P316" s="157"/>
      <c r="Q316" s="157"/>
      <c r="R316" s="157"/>
      <c r="S316" s="157"/>
      <c r="T316" t="s" s="154">
        <v>2239</v>
      </c>
      <c r="U316" s="157"/>
      <c r="V316" s="157"/>
      <c r="W316" s="157"/>
      <c r="X316" s="157"/>
      <c r="Y316" s="157"/>
      <c r="Z316" s="157"/>
      <c r="AA316" s="157"/>
      <c r="AB316" s="157"/>
      <c r="AC316" s="157"/>
      <c r="AD316" s="157"/>
      <c r="AE316" s="157"/>
      <c r="AF316" s="159"/>
    </row>
    <row r="317" ht="15" customHeight="1">
      <c r="A317" s="198"/>
      <c r="B317" s="157"/>
      <c r="C317" s="157"/>
      <c r="D317" s="157"/>
      <c r="E317" s="157"/>
      <c r="F317" s="157"/>
      <c r="G317" s="157"/>
      <c r="H317" s="157"/>
      <c r="I317" s="157"/>
      <c r="J317" s="157"/>
      <c r="K317" s="157"/>
      <c r="L317" s="157"/>
      <c r="M317" s="157"/>
      <c r="N317" s="157"/>
      <c r="O317" s="157"/>
      <c r="P317" s="157"/>
      <c r="Q317" s="157"/>
      <c r="R317" s="157"/>
      <c r="S317" s="157"/>
      <c r="T317" t="s" s="154">
        <v>2240</v>
      </c>
      <c r="U317" s="157"/>
      <c r="V317" s="157"/>
      <c r="W317" s="157"/>
      <c r="X317" s="157"/>
      <c r="Y317" s="157"/>
      <c r="Z317" s="157"/>
      <c r="AA317" s="157"/>
      <c r="AB317" s="157"/>
      <c r="AC317" s="157"/>
      <c r="AD317" s="157"/>
      <c r="AE317" s="157"/>
      <c r="AF317" s="159"/>
    </row>
    <row r="318" ht="15" customHeight="1">
      <c r="A318" s="198"/>
      <c r="B318" s="157"/>
      <c r="C318" s="157"/>
      <c r="D318" s="157"/>
      <c r="E318" s="157"/>
      <c r="F318" s="157"/>
      <c r="G318" s="157"/>
      <c r="H318" s="157"/>
      <c r="I318" s="157"/>
      <c r="J318" s="157"/>
      <c r="K318" s="157"/>
      <c r="L318" s="157"/>
      <c r="M318" s="157"/>
      <c r="N318" s="157"/>
      <c r="O318" s="157"/>
      <c r="P318" s="157"/>
      <c r="Q318" s="157"/>
      <c r="R318" s="157"/>
      <c r="S318" s="157"/>
      <c r="T318" t="s" s="154">
        <v>2241</v>
      </c>
      <c r="U318" s="157"/>
      <c r="V318" s="157"/>
      <c r="W318" s="157"/>
      <c r="X318" s="157"/>
      <c r="Y318" s="157"/>
      <c r="Z318" s="157"/>
      <c r="AA318" s="157"/>
      <c r="AB318" s="157"/>
      <c r="AC318" s="157"/>
      <c r="AD318" s="157"/>
      <c r="AE318" s="157"/>
      <c r="AF318" s="159"/>
    </row>
    <row r="319" ht="15" customHeight="1">
      <c r="A319" s="198"/>
      <c r="B319" s="157"/>
      <c r="C319" s="157"/>
      <c r="D319" s="157"/>
      <c r="E319" s="157"/>
      <c r="F319" s="157"/>
      <c r="G319" s="157"/>
      <c r="H319" s="157"/>
      <c r="I319" s="157"/>
      <c r="J319" s="157"/>
      <c r="K319" s="157"/>
      <c r="L319" s="157"/>
      <c r="M319" s="157"/>
      <c r="N319" s="157"/>
      <c r="O319" s="157"/>
      <c r="P319" s="157"/>
      <c r="Q319" s="157"/>
      <c r="R319" s="157"/>
      <c r="S319" s="157"/>
      <c r="T319" t="s" s="154">
        <v>2242</v>
      </c>
      <c r="U319" s="157"/>
      <c r="V319" s="157"/>
      <c r="W319" s="157"/>
      <c r="X319" s="157"/>
      <c r="Y319" s="157"/>
      <c r="Z319" s="157"/>
      <c r="AA319" s="157"/>
      <c r="AB319" s="157"/>
      <c r="AC319" s="157"/>
      <c r="AD319" s="157"/>
      <c r="AE319" s="157"/>
      <c r="AF319" s="159"/>
    </row>
    <row r="320" ht="15" customHeight="1">
      <c r="A320" s="198"/>
      <c r="B320" s="157"/>
      <c r="C320" s="157"/>
      <c r="D320" s="157"/>
      <c r="E320" s="157"/>
      <c r="F320" s="157"/>
      <c r="G320" s="157"/>
      <c r="H320" s="157"/>
      <c r="I320" s="157"/>
      <c r="J320" s="157"/>
      <c r="K320" s="157"/>
      <c r="L320" s="157"/>
      <c r="M320" s="157"/>
      <c r="N320" s="157"/>
      <c r="O320" s="157"/>
      <c r="P320" s="157"/>
      <c r="Q320" s="157"/>
      <c r="R320" s="157"/>
      <c r="S320" s="157"/>
      <c r="T320" t="s" s="154">
        <v>2243</v>
      </c>
      <c r="U320" s="157"/>
      <c r="V320" s="157"/>
      <c r="W320" s="157"/>
      <c r="X320" s="157"/>
      <c r="Y320" s="157"/>
      <c r="Z320" s="157"/>
      <c r="AA320" s="157"/>
      <c r="AB320" s="157"/>
      <c r="AC320" s="157"/>
      <c r="AD320" s="157"/>
      <c r="AE320" s="157"/>
      <c r="AF320" s="159"/>
    </row>
    <row r="321" ht="15" customHeight="1">
      <c r="A321" s="198"/>
      <c r="B321" s="157"/>
      <c r="C321" s="157"/>
      <c r="D321" s="157"/>
      <c r="E321" s="157"/>
      <c r="F321" s="157"/>
      <c r="G321" s="157"/>
      <c r="H321" s="157"/>
      <c r="I321" s="157"/>
      <c r="J321" s="157"/>
      <c r="K321" s="157"/>
      <c r="L321" s="157"/>
      <c r="M321" s="157"/>
      <c r="N321" s="157"/>
      <c r="O321" s="157"/>
      <c r="P321" s="157"/>
      <c r="Q321" s="157"/>
      <c r="R321" s="157"/>
      <c r="S321" s="157"/>
      <c r="T321" t="s" s="154">
        <v>2244</v>
      </c>
      <c r="U321" s="157"/>
      <c r="V321" s="157"/>
      <c r="W321" s="157"/>
      <c r="X321" s="157"/>
      <c r="Y321" s="157"/>
      <c r="Z321" s="157"/>
      <c r="AA321" s="157"/>
      <c r="AB321" s="157"/>
      <c r="AC321" s="157"/>
      <c r="AD321" s="157"/>
      <c r="AE321" s="157"/>
      <c r="AF321" s="159"/>
    </row>
    <row r="322" ht="15" customHeight="1">
      <c r="A322" s="198"/>
      <c r="B322" s="157"/>
      <c r="C322" s="157"/>
      <c r="D322" s="157"/>
      <c r="E322" s="157"/>
      <c r="F322" s="157"/>
      <c r="G322" s="157"/>
      <c r="H322" s="157"/>
      <c r="I322" s="157"/>
      <c r="J322" s="157"/>
      <c r="K322" s="157"/>
      <c r="L322" s="157"/>
      <c r="M322" s="157"/>
      <c r="N322" s="157"/>
      <c r="O322" s="157"/>
      <c r="P322" s="157"/>
      <c r="Q322" s="157"/>
      <c r="R322" s="157"/>
      <c r="S322" s="157"/>
      <c r="T322" t="s" s="154">
        <v>2245</v>
      </c>
      <c r="U322" s="157"/>
      <c r="V322" s="157"/>
      <c r="W322" s="157"/>
      <c r="X322" s="157"/>
      <c r="Y322" s="157"/>
      <c r="Z322" s="157"/>
      <c r="AA322" s="157"/>
      <c r="AB322" s="157"/>
      <c r="AC322" s="157"/>
      <c r="AD322" s="157"/>
      <c r="AE322" s="157"/>
      <c r="AF322" s="159"/>
    </row>
    <row r="323" ht="15" customHeight="1">
      <c r="A323" s="198"/>
      <c r="B323" s="157"/>
      <c r="C323" s="157"/>
      <c r="D323" s="157"/>
      <c r="E323" s="157"/>
      <c r="F323" s="157"/>
      <c r="G323" s="157"/>
      <c r="H323" s="157"/>
      <c r="I323" s="157"/>
      <c r="J323" s="157"/>
      <c r="K323" s="157"/>
      <c r="L323" s="157"/>
      <c r="M323" s="157"/>
      <c r="N323" s="157"/>
      <c r="O323" s="157"/>
      <c r="P323" s="157"/>
      <c r="Q323" s="157"/>
      <c r="R323" s="157"/>
      <c r="S323" s="157"/>
      <c r="T323" t="s" s="154">
        <v>2246</v>
      </c>
      <c r="U323" s="157"/>
      <c r="V323" s="157"/>
      <c r="W323" s="157"/>
      <c r="X323" s="157"/>
      <c r="Y323" s="157"/>
      <c r="Z323" s="157"/>
      <c r="AA323" s="157"/>
      <c r="AB323" s="157"/>
      <c r="AC323" s="157"/>
      <c r="AD323" s="157"/>
      <c r="AE323" s="157"/>
      <c r="AF323" s="159"/>
    </row>
    <row r="324" ht="15" customHeight="1">
      <c r="A324" s="198"/>
      <c r="B324" s="157"/>
      <c r="C324" s="157"/>
      <c r="D324" s="157"/>
      <c r="E324" s="157"/>
      <c r="F324" s="157"/>
      <c r="G324" s="157"/>
      <c r="H324" s="157"/>
      <c r="I324" s="157"/>
      <c r="J324" s="157"/>
      <c r="K324" s="157"/>
      <c r="L324" s="157"/>
      <c r="M324" s="157"/>
      <c r="N324" s="157"/>
      <c r="O324" s="157"/>
      <c r="P324" s="157"/>
      <c r="Q324" s="157"/>
      <c r="R324" s="157"/>
      <c r="S324" s="157"/>
      <c r="T324" t="s" s="154">
        <v>2247</v>
      </c>
      <c r="U324" s="157"/>
      <c r="V324" s="157"/>
      <c r="W324" s="157"/>
      <c r="X324" s="157"/>
      <c r="Y324" s="157"/>
      <c r="Z324" s="157"/>
      <c r="AA324" s="157"/>
      <c r="AB324" s="157"/>
      <c r="AC324" s="157"/>
      <c r="AD324" s="157"/>
      <c r="AE324" s="157"/>
      <c r="AF324" s="159"/>
    </row>
    <row r="325" ht="15" customHeight="1">
      <c r="A325" s="198"/>
      <c r="B325" s="157"/>
      <c r="C325" s="157"/>
      <c r="D325" s="157"/>
      <c r="E325" s="157"/>
      <c r="F325" s="157"/>
      <c r="G325" s="157"/>
      <c r="H325" s="157"/>
      <c r="I325" s="157"/>
      <c r="J325" s="157"/>
      <c r="K325" s="157"/>
      <c r="L325" s="157"/>
      <c r="M325" s="157"/>
      <c r="N325" s="157"/>
      <c r="O325" s="157"/>
      <c r="P325" s="157"/>
      <c r="Q325" s="157"/>
      <c r="R325" s="157"/>
      <c r="S325" s="157"/>
      <c r="T325" t="s" s="154">
        <v>2248</v>
      </c>
      <c r="U325" s="157"/>
      <c r="V325" s="157"/>
      <c r="W325" s="157"/>
      <c r="X325" s="157"/>
      <c r="Y325" s="157"/>
      <c r="Z325" s="157"/>
      <c r="AA325" s="157"/>
      <c r="AB325" s="157"/>
      <c r="AC325" s="157"/>
      <c r="AD325" s="157"/>
      <c r="AE325" s="157"/>
      <c r="AF325" s="159"/>
    </row>
    <row r="326" ht="15" customHeight="1">
      <c r="A326" s="198"/>
      <c r="B326" s="157"/>
      <c r="C326" s="157"/>
      <c r="D326" s="157"/>
      <c r="E326" s="157"/>
      <c r="F326" s="157"/>
      <c r="G326" s="157"/>
      <c r="H326" s="157"/>
      <c r="I326" s="157"/>
      <c r="J326" s="157"/>
      <c r="K326" s="157"/>
      <c r="L326" s="157"/>
      <c r="M326" s="157"/>
      <c r="N326" s="157"/>
      <c r="O326" s="157"/>
      <c r="P326" s="157"/>
      <c r="Q326" s="157"/>
      <c r="R326" s="157"/>
      <c r="S326" s="157"/>
      <c r="T326" t="s" s="154">
        <v>2249</v>
      </c>
      <c r="U326" s="157"/>
      <c r="V326" s="157"/>
      <c r="W326" s="157"/>
      <c r="X326" s="157"/>
      <c r="Y326" s="157"/>
      <c r="Z326" s="157"/>
      <c r="AA326" s="157"/>
      <c r="AB326" s="157"/>
      <c r="AC326" s="157"/>
      <c r="AD326" s="157"/>
      <c r="AE326" s="157"/>
      <c r="AF326" s="159"/>
    </row>
    <row r="327" ht="15" customHeight="1">
      <c r="A327" s="198"/>
      <c r="B327" s="157"/>
      <c r="C327" s="157"/>
      <c r="D327" s="157"/>
      <c r="E327" s="157"/>
      <c r="F327" s="157"/>
      <c r="G327" s="157"/>
      <c r="H327" s="157"/>
      <c r="I327" s="157"/>
      <c r="J327" s="157"/>
      <c r="K327" s="157"/>
      <c r="L327" s="157"/>
      <c r="M327" s="157"/>
      <c r="N327" s="157"/>
      <c r="O327" s="157"/>
      <c r="P327" s="157"/>
      <c r="Q327" s="157"/>
      <c r="R327" s="157"/>
      <c r="S327" s="157"/>
      <c r="T327" t="s" s="154">
        <v>2250</v>
      </c>
      <c r="U327" s="157"/>
      <c r="V327" s="157"/>
      <c r="W327" s="157"/>
      <c r="X327" s="157"/>
      <c r="Y327" s="157"/>
      <c r="Z327" s="157"/>
      <c r="AA327" s="157"/>
      <c r="AB327" s="157"/>
      <c r="AC327" s="157"/>
      <c r="AD327" s="157"/>
      <c r="AE327" s="157"/>
      <c r="AF327" s="159"/>
    </row>
    <row r="328" ht="15" customHeight="1">
      <c r="A328" s="198"/>
      <c r="B328" s="157"/>
      <c r="C328" s="157"/>
      <c r="D328" s="157"/>
      <c r="E328" s="157"/>
      <c r="F328" s="157"/>
      <c r="G328" s="157"/>
      <c r="H328" s="157"/>
      <c r="I328" s="157"/>
      <c r="J328" s="157"/>
      <c r="K328" s="157"/>
      <c r="L328" s="157"/>
      <c r="M328" s="157"/>
      <c r="N328" s="157"/>
      <c r="O328" s="157"/>
      <c r="P328" s="157"/>
      <c r="Q328" s="157"/>
      <c r="R328" s="157"/>
      <c r="S328" s="157"/>
      <c r="T328" t="s" s="154">
        <v>2251</v>
      </c>
      <c r="U328" s="157"/>
      <c r="V328" s="157"/>
      <c r="W328" s="157"/>
      <c r="X328" s="157"/>
      <c r="Y328" s="157"/>
      <c r="Z328" s="157"/>
      <c r="AA328" s="157"/>
      <c r="AB328" s="157"/>
      <c r="AC328" s="157"/>
      <c r="AD328" s="157"/>
      <c r="AE328" s="157"/>
      <c r="AF328" s="159"/>
    </row>
    <row r="329" ht="15" customHeight="1">
      <c r="A329" s="198"/>
      <c r="B329" s="157"/>
      <c r="C329" s="157"/>
      <c r="D329" s="157"/>
      <c r="E329" s="157"/>
      <c r="F329" s="157"/>
      <c r="G329" s="157"/>
      <c r="H329" s="157"/>
      <c r="I329" s="157"/>
      <c r="J329" s="157"/>
      <c r="K329" s="157"/>
      <c r="L329" s="157"/>
      <c r="M329" s="157"/>
      <c r="N329" s="157"/>
      <c r="O329" s="157"/>
      <c r="P329" s="157"/>
      <c r="Q329" s="157"/>
      <c r="R329" s="157"/>
      <c r="S329" s="157"/>
      <c r="T329" t="s" s="154">
        <v>2252</v>
      </c>
      <c r="U329" s="157"/>
      <c r="V329" s="157"/>
      <c r="W329" s="157"/>
      <c r="X329" s="157"/>
      <c r="Y329" s="157"/>
      <c r="Z329" s="157"/>
      <c r="AA329" s="157"/>
      <c r="AB329" s="157"/>
      <c r="AC329" s="157"/>
      <c r="AD329" s="157"/>
      <c r="AE329" s="157"/>
      <c r="AF329" s="159"/>
    </row>
    <row r="330" ht="15" customHeight="1">
      <c r="A330" s="198"/>
      <c r="B330" s="157"/>
      <c r="C330" s="157"/>
      <c r="D330" s="157"/>
      <c r="E330" s="157"/>
      <c r="F330" s="157"/>
      <c r="G330" s="157"/>
      <c r="H330" s="157"/>
      <c r="I330" s="157"/>
      <c r="J330" s="157"/>
      <c r="K330" s="157"/>
      <c r="L330" s="157"/>
      <c r="M330" s="157"/>
      <c r="N330" s="157"/>
      <c r="O330" s="157"/>
      <c r="P330" s="157"/>
      <c r="Q330" s="157"/>
      <c r="R330" s="157"/>
      <c r="S330" s="157"/>
      <c r="T330" t="s" s="154">
        <v>2253</v>
      </c>
      <c r="U330" s="157"/>
      <c r="V330" s="157"/>
      <c r="W330" s="157"/>
      <c r="X330" s="157"/>
      <c r="Y330" s="157"/>
      <c r="Z330" s="157"/>
      <c r="AA330" s="157"/>
      <c r="AB330" s="157"/>
      <c r="AC330" s="157"/>
      <c r="AD330" s="157"/>
      <c r="AE330" s="157"/>
      <c r="AF330" s="159"/>
    </row>
    <row r="331" ht="15" customHeight="1">
      <c r="A331" s="198"/>
      <c r="B331" s="157"/>
      <c r="C331" s="157"/>
      <c r="D331" s="157"/>
      <c r="E331" s="157"/>
      <c r="F331" s="157"/>
      <c r="G331" s="157"/>
      <c r="H331" s="157"/>
      <c r="I331" s="157"/>
      <c r="J331" s="157"/>
      <c r="K331" s="157"/>
      <c r="L331" s="157"/>
      <c r="M331" s="157"/>
      <c r="N331" s="157"/>
      <c r="O331" s="157"/>
      <c r="P331" s="157"/>
      <c r="Q331" s="157"/>
      <c r="R331" s="157"/>
      <c r="S331" s="157"/>
      <c r="T331" t="s" s="154">
        <v>2254</v>
      </c>
      <c r="U331" s="157"/>
      <c r="V331" s="157"/>
      <c r="W331" s="157"/>
      <c r="X331" s="157"/>
      <c r="Y331" s="157"/>
      <c r="Z331" s="157"/>
      <c r="AA331" s="157"/>
      <c r="AB331" s="157"/>
      <c r="AC331" s="157"/>
      <c r="AD331" s="157"/>
      <c r="AE331" s="157"/>
      <c r="AF331" s="159"/>
    </row>
    <row r="332" ht="15" customHeight="1">
      <c r="A332" s="198"/>
      <c r="B332" s="157"/>
      <c r="C332" s="157"/>
      <c r="D332" s="157"/>
      <c r="E332" s="157"/>
      <c r="F332" s="157"/>
      <c r="G332" s="157"/>
      <c r="H332" s="157"/>
      <c r="I332" s="157"/>
      <c r="J332" s="157"/>
      <c r="K332" s="157"/>
      <c r="L332" s="157"/>
      <c r="M332" s="157"/>
      <c r="N332" s="157"/>
      <c r="O332" s="157"/>
      <c r="P332" s="157"/>
      <c r="Q332" s="157"/>
      <c r="R332" s="157"/>
      <c r="S332" s="157"/>
      <c r="T332" t="s" s="154">
        <v>2255</v>
      </c>
      <c r="U332" s="157"/>
      <c r="V332" s="157"/>
      <c r="W332" s="157"/>
      <c r="X332" s="157"/>
      <c r="Y332" s="157"/>
      <c r="Z332" s="157"/>
      <c r="AA332" s="157"/>
      <c r="AB332" s="157"/>
      <c r="AC332" s="157"/>
      <c r="AD332" s="157"/>
      <c r="AE332" s="157"/>
      <c r="AF332" s="159"/>
    </row>
    <row r="333" ht="15" customHeight="1">
      <c r="A333" s="198"/>
      <c r="B333" s="157"/>
      <c r="C333" s="157"/>
      <c r="D333" s="157"/>
      <c r="E333" s="157"/>
      <c r="F333" s="157"/>
      <c r="G333" s="157"/>
      <c r="H333" s="157"/>
      <c r="I333" s="157"/>
      <c r="J333" s="157"/>
      <c r="K333" s="157"/>
      <c r="L333" s="157"/>
      <c r="M333" s="157"/>
      <c r="N333" s="157"/>
      <c r="O333" s="157"/>
      <c r="P333" s="157"/>
      <c r="Q333" s="157"/>
      <c r="R333" s="157"/>
      <c r="S333" s="157"/>
      <c r="T333" t="s" s="154">
        <v>2256</v>
      </c>
      <c r="U333" s="157"/>
      <c r="V333" s="157"/>
      <c r="W333" s="157"/>
      <c r="X333" s="157"/>
      <c r="Y333" s="157"/>
      <c r="Z333" s="157"/>
      <c r="AA333" s="157"/>
      <c r="AB333" s="157"/>
      <c r="AC333" s="157"/>
      <c r="AD333" s="157"/>
      <c r="AE333" s="157"/>
      <c r="AF333" s="159"/>
    </row>
    <row r="334" ht="15" customHeight="1">
      <c r="A334" s="198"/>
      <c r="B334" s="157"/>
      <c r="C334" s="157"/>
      <c r="D334" s="157"/>
      <c r="E334" s="157"/>
      <c r="F334" s="157"/>
      <c r="G334" s="157"/>
      <c r="H334" s="157"/>
      <c r="I334" s="157"/>
      <c r="J334" s="157"/>
      <c r="K334" s="157"/>
      <c r="L334" s="157"/>
      <c r="M334" s="157"/>
      <c r="N334" s="157"/>
      <c r="O334" s="157"/>
      <c r="P334" s="157"/>
      <c r="Q334" s="157"/>
      <c r="R334" s="157"/>
      <c r="S334" s="157"/>
      <c r="T334" t="s" s="154">
        <v>2257</v>
      </c>
      <c r="U334" s="157"/>
      <c r="V334" s="157"/>
      <c r="W334" s="157"/>
      <c r="X334" s="157"/>
      <c r="Y334" s="157"/>
      <c r="Z334" s="157"/>
      <c r="AA334" s="157"/>
      <c r="AB334" s="157"/>
      <c r="AC334" s="157"/>
      <c r="AD334" s="157"/>
      <c r="AE334" s="157"/>
      <c r="AF334" s="159"/>
    </row>
    <row r="335" ht="15" customHeight="1">
      <c r="A335" s="198"/>
      <c r="B335" s="157"/>
      <c r="C335" s="157"/>
      <c r="D335" s="157"/>
      <c r="E335" s="157"/>
      <c r="F335" s="157"/>
      <c r="G335" s="157"/>
      <c r="H335" s="157"/>
      <c r="I335" s="157"/>
      <c r="J335" s="157"/>
      <c r="K335" s="157"/>
      <c r="L335" s="157"/>
      <c r="M335" s="157"/>
      <c r="N335" s="157"/>
      <c r="O335" s="157"/>
      <c r="P335" s="157"/>
      <c r="Q335" s="157"/>
      <c r="R335" s="157"/>
      <c r="S335" s="157"/>
      <c r="T335" t="s" s="154">
        <v>2258</v>
      </c>
      <c r="U335" s="157"/>
      <c r="V335" s="157"/>
      <c r="W335" s="157"/>
      <c r="X335" s="157"/>
      <c r="Y335" s="157"/>
      <c r="Z335" s="157"/>
      <c r="AA335" s="157"/>
      <c r="AB335" s="157"/>
      <c r="AC335" s="157"/>
      <c r="AD335" s="157"/>
      <c r="AE335" s="157"/>
      <c r="AF335" s="159"/>
    </row>
    <row r="336" ht="15" customHeight="1">
      <c r="A336" s="198"/>
      <c r="B336" s="157"/>
      <c r="C336" s="157"/>
      <c r="D336" s="157"/>
      <c r="E336" s="157"/>
      <c r="F336" s="157"/>
      <c r="G336" s="157"/>
      <c r="H336" s="157"/>
      <c r="I336" s="157"/>
      <c r="J336" s="157"/>
      <c r="K336" s="157"/>
      <c r="L336" s="157"/>
      <c r="M336" s="157"/>
      <c r="N336" s="157"/>
      <c r="O336" s="157"/>
      <c r="P336" s="157"/>
      <c r="Q336" s="157"/>
      <c r="R336" s="157"/>
      <c r="S336" s="157"/>
      <c r="T336" t="s" s="154">
        <v>2259</v>
      </c>
      <c r="U336" s="157"/>
      <c r="V336" s="157"/>
      <c r="W336" s="157"/>
      <c r="X336" s="157"/>
      <c r="Y336" s="157"/>
      <c r="Z336" s="157"/>
      <c r="AA336" s="157"/>
      <c r="AB336" s="157"/>
      <c r="AC336" s="157"/>
      <c r="AD336" s="157"/>
      <c r="AE336" s="157"/>
      <c r="AF336" s="159"/>
    </row>
    <row r="337" ht="15" customHeight="1">
      <c r="A337" s="198"/>
      <c r="B337" s="157"/>
      <c r="C337" s="157"/>
      <c r="D337" s="157"/>
      <c r="E337" s="157"/>
      <c r="F337" s="157"/>
      <c r="G337" s="157"/>
      <c r="H337" s="157"/>
      <c r="I337" s="157"/>
      <c r="J337" s="157"/>
      <c r="K337" s="157"/>
      <c r="L337" s="157"/>
      <c r="M337" s="157"/>
      <c r="N337" s="157"/>
      <c r="O337" s="157"/>
      <c r="P337" s="157"/>
      <c r="Q337" s="157"/>
      <c r="R337" s="157"/>
      <c r="S337" s="157"/>
      <c r="T337" t="s" s="154">
        <v>2260</v>
      </c>
      <c r="U337" s="157"/>
      <c r="V337" s="157"/>
      <c r="W337" s="157"/>
      <c r="X337" s="157"/>
      <c r="Y337" s="157"/>
      <c r="Z337" s="157"/>
      <c r="AA337" s="157"/>
      <c r="AB337" s="157"/>
      <c r="AC337" s="157"/>
      <c r="AD337" s="157"/>
      <c r="AE337" s="157"/>
      <c r="AF337" s="159"/>
    </row>
    <row r="338" ht="15" customHeight="1">
      <c r="A338" s="198"/>
      <c r="B338" s="157"/>
      <c r="C338" s="157"/>
      <c r="D338" s="157"/>
      <c r="E338" s="157"/>
      <c r="F338" s="157"/>
      <c r="G338" s="157"/>
      <c r="H338" s="157"/>
      <c r="I338" s="157"/>
      <c r="J338" s="157"/>
      <c r="K338" s="157"/>
      <c r="L338" s="157"/>
      <c r="M338" s="157"/>
      <c r="N338" s="157"/>
      <c r="O338" s="157"/>
      <c r="P338" s="157"/>
      <c r="Q338" s="157"/>
      <c r="R338" s="157"/>
      <c r="S338" s="157"/>
      <c r="T338" t="s" s="154">
        <v>2261</v>
      </c>
      <c r="U338" s="157"/>
      <c r="V338" s="157"/>
      <c r="W338" s="157"/>
      <c r="X338" s="157"/>
      <c r="Y338" s="157"/>
      <c r="Z338" s="157"/>
      <c r="AA338" s="157"/>
      <c r="AB338" s="157"/>
      <c r="AC338" s="157"/>
      <c r="AD338" s="157"/>
      <c r="AE338" s="157"/>
      <c r="AF338" s="159"/>
    </row>
    <row r="339" ht="15" customHeight="1">
      <c r="A339" s="198"/>
      <c r="B339" s="157"/>
      <c r="C339" s="157"/>
      <c r="D339" s="157"/>
      <c r="E339" s="157"/>
      <c r="F339" s="157"/>
      <c r="G339" s="157"/>
      <c r="H339" s="157"/>
      <c r="I339" s="157"/>
      <c r="J339" s="157"/>
      <c r="K339" s="157"/>
      <c r="L339" s="157"/>
      <c r="M339" s="157"/>
      <c r="N339" s="157"/>
      <c r="O339" s="157"/>
      <c r="P339" s="157"/>
      <c r="Q339" s="157"/>
      <c r="R339" s="157"/>
      <c r="S339" s="157"/>
      <c r="T339" t="s" s="154">
        <v>2262</v>
      </c>
      <c r="U339" s="157"/>
      <c r="V339" s="157"/>
      <c r="W339" s="157"/>
      <c r="X339" s="157"/>
      <c r="Y339" s="157"/>
      <c r="Z339" s="157"/>
      <c r="AA339" s="157"/>
      <c r="AB339" s="157"/>
      <c r="AC339" s="157"/>
      <c r="AD339" s="157"/>
      <c r="AE339" s="157"/>
      <c r="AF339" s="159"/>
    </row>
    <row r="340" ht="15" customHeight="1">
      <c r="A340" s="198"/>
      <c r="B340" s="157"/>
      <c r="C340" s="157"/>
      <c r="D340" s="157"/>
      <c r="E340" s="157"/>
      <c r="F340" s="157"/>
      <c r="G340" s="157"/>
      <c r="H340" s="157"/>
      <c r="I340" s="157"/>
      <c r="J340" s="157"/>
      <c r="K340" s="157"/>
      <c r="L340" s="157"/>
      <c r="M340" s="157"/>
      <c r="N340" s="157"/>
      <c r="O340" s="157"/>
      <c r="P340" s="157"/>
      <c r="Q340" s="157"/>
      <c r="R340" s="157"/>
      <c r="S340" s="157"/>
      <c r="T340" t="s" s="154">
        <v>2263</v>
      </c>
      <c r="U340" s="157"/>
      <c r="V340" s="157"/>
      <c r="W340" s="157"/>
      <c r="X340" s="157"/>
      <c r="Y340" s="157"/>
      <c r="Z340" s="157"/>
      <c r="AA340" s="157"/>
      <c r="AB340" s="157"/>
      <c r="AC340" s="157"/>
      <c r="AD340" s="157"/>
      <c r="AE340" s="157"/>
      <c r="AF340" s="159"/>
    </row>
    <row r="341" ht="15" customHeight="1">
      <c r="A341" s="198"/>
      <c r="B341" s="157"/>
      <c r="C341" s="157"/>
      <c r="D341" s="157"/>
      <c r="E341" s="157"/>
      <c r="F341" s="157"/>
      <c r="G341" s="157"/>
      <c r="H341" s="157"/>
      <c r="I341" s="157"/>
      <c r="J341" s="157"/>
      <c r="K341" s="157"/>
      <c r="L341" s="157"/>
      <c r="M341" s="157"/>
      <c r="N341" s="157"/>
      <c r="O341" s="157"/>
      <c r="P341" s="157"/>
      <c r="Q341" s="157"/>
      <c r="R341" s="157"/>
      <c r="S341" s="157"/>
      <c r="T341" t="s" s="154">
        <v>2264</v>
      </c>
      <c r="U341" s="157"/>
      <c r="V341" s="157"/>
      <c r="W341" s="157"/>
      <c r="X341" s="157"/>
      <c r="Y341" s="157"/>
      <c r="Z341" s="157"/>
      <c r="AA341" s="157"/>
      <c r="AB341" s="157"/>
      <c r="AC341" s="157"/>
      <c r="AD341" s="157"/>
      <c r="AE341" s="157"/>
      <c r="AF341" s="159"/>
    </row>
    <row r="342" ht="15" customHeight="1">
      <c r="A342" s="198"/>
      <c r="B342" s="157"/>
      <c r="C342" s="157"/>
      <c r="D342" s="157"/>
      <c r="E342" s="157"/>
      <c r="F342" s="157"/>
      <c r="G342" s="157"/>
      <c r="H342" s="157"/>
      <c r="I342" s="157"/>
      <c r="J342" s="157"/>
      <c r="K342" s="157"/>
      <c r="L342" s="157"/>
      <c r="M342" s="157"/>
      <c r="N342" s="157"/>
      <c r="O342" s="157"/>
      <c r="P342" s="157"/>
      <c r="Q342" s="157"/>
      <c r="R342" s="157"/>
      <c r="S342" s="157"/>
      <c r="T342" t="s" s="154">
        <v>2265</v>
      </c>
      <c r="U342" s="157"/>
      <c r="V342" s="157"/>
      <c r="W342" s="157"/>
      <c r="X342" s="157"/>
      <c r="Y342" s="157"/>
      <c r="Z342" s="157"/>
      <c r="AA342" s="157"/>
      <c r="AB342" s="157"/>
      <c r="AC342" s="157"/>
      <c r="AD342" s="157"/>
      <c r="AE342" s="157"/>
      <c r="AF342" s="159"/>
    </row>
    <row r="343" ht="15" customHeight="1">
      <c r="A343" s="198"/>
      <c r="B343" s="157"/>
      <c r="C343" s="157"/>
      <c r="D343" s="157"/>
      <c r="E343" s="157"/>
      <c r="F343" s="157"/>
      <c r="G343" s="157"/>
      <c r="H343" s="157"/>
      <c r="I343" s="157"/>
      <c r="J343" s="157"/>
      <c r="K343" s="157"/>
      <c r="L343" s="157"/>
      <c r="M343" s="157"/>
      <c r="N343" s="157"/>
      <c r="O343" s="157"/>
      <c r="P343" s="157"/>
      <c r="Q343" s="157"/>
      <c r="R343" s="157"/>
      <c r="S343" s="157"/>
      <c r="T343" t="s" s="154">
        <v>2266</v>
      </c>
      <c r="U343" s="157"/>
      <c r="V343" s="157"/>
      <c r="W343" s="157"/>
      <c r="X343" s="157"/>
      <c r="Y343" s="157"/>
      <c r="Z343" s="157"/>
      <c r="AA343" s="157"/>
      <c r="AB343" s="157"/>
      <c r="AC343" s="157"/>
      <c r="AD343" s="157"/>
      <c r="AE343" s="157"/>
      <c r="AF343" s="159"/>
    </row>
    <row r="344" ht="15" customHeight="1">
      <c r="A344" s="198"/>
      <c r="B344" s="157"/>
      <c r="C344" s="157"/>
      <c r="D344" s="157"/>
      <c r="E344" s="157"/>
      <c r="F344" s="157"/>
      <c r="G344" s="157"/>
      <c r="H344" s="157"/>
      <c r="I344" s="157"/>
      <c r="J344" s="157"/>
      <c r="K344" s="157"/>
      <c r="L344" s="157"/>
      <c r="M344" s="157"/>
      <c r="N344" s="157"/>
      <c r="O344" s="157"/>
      <c r="P344" s="157"/>
      <c r="Q344" s="157"/>
      <c r="R344" s="157"/>
      <c r="S344" s="157"/>
      <c r="T344" t="s" s="154">
        <v>2267</v>
      </c>
      <c r="U344" s="157"/>
      <c r="V344" s="157"/>
      <c r="W344" s="157"/>
      <c r="X344" s="157"/>
      <c r="Y344" s="157"/>
      <c r="Z344" s="157"/>
      <c r="AA344" s="157"/>
      <c r="AB344" s="157"/>
      <c r="AC344" s="157"/>
      <c r="AD344" s="157"/>
      <c r="AE344" s="157"/>
      <c r="AF344" s="159"/>
    </row>
    <row r="345" ht="15" customHeight="1">
      <c r="A345" s="198"/>
      <c r="B345" s="157"/>
      <c r="C345" s="157"/>
      <c r="D345" s="157"/>
      <c r="E345" s="157"/>
      <c r="F345" s="157"/>
      <c r="G345" s="157"/>
      <c r="H345" s="157"/>
      <c r="I345" s="157"/>
      <c r="J345" s="157"/>
      <c r="K345" s="157"/>
      <c r="L345" s="157"/>
      <c r="M345" s="157"/>
      <c r="N345" s="157"/>
      <c r="O345" s="157"/>
      <c r="P345" s="157"/>
      <c r="Q345" s="157"/>
      <c r="R345" s="157"/>
      <c r="S345" s="157"/>
      <c r="T345" t="s" s="154">
        <v>2268</v>
      </c>
      <c r="U345" s="157"/>
      <c r="V345" s="157"/>
      <c r="W345" s="157"/>
      <c r="X345" s="157"/>
      <c r="Y345" s="157"/>
      <c r="Z345" s="157"/>
      <c r="AA345" s="157"/>
      <c r="AB345" s="157"/>
      <c r="AC345" s="157"/>
      <c r="AD345" s="157"/>
      <c r="AE345" s="157"/>
      <c r="AF345" s="159"/>
    </row>
    <row r="346" ht="15" customHeight="1">
      <c r="A346" s="198"/>
      <c r="B346" s="157"/>
      <c r="C346" s="157"/>
      <c r="D346" s="157"/>
      <c r="E346" s="157"/>
      <c r="F346" s="157"/>
      <c r="G346" s="157"/>
      <c r="H346" s="157"/>
      <c r="I346" s="157"/>
      <c r="J346" s="157"/>
      <c r="K346" s="157"/>
      <c r="L346" s="157"/>
      <c r="M346" s="157"/>
      <c r="N346" s="157"/>
      <c r="O346" s="157"/>
      <c r="P346" s="157"/>
      <c r="Q346" s="157"/>
      <c r="R346" s="157"/>
      <c r="S346" s="157"/>
      <c r="T346" t="s" s="154">
        <v>2269</v>
      </c>
      <c r="U346" s="157"/>
      <c r="V346" s="157"/>
      <c r="W346" s="157"/>
      <c r="X346" s="157"/>
      <c r="Y346" s="157"/>
      <c r="Z346" s="157"/>
      <c r="AA346" s="157"/>
      <c r="AB346" s="157"/>
      <c r="AC346" s="157"/>
      <c r="AD346" s="157"/>
      <c r="AE346" s="157"/>
      <c r="AF346" s="159"/>
    </row>
    <row r="347" ht="15" customHeight="1">
      <c r="A347" s="198"/>
      <c r="B347" s="157"/>
      <c r="C347" s="157"/>
      <c r="D347" s="157"/>
      <c r="E347" s="157"/>
      <c r="F347" s="157"/>
      <c r="G347" s="157"/>
      <c r="H347" s="157"/>
      <c r="I347" s="157"/>
      <c r="J347" s="157"/>
      <c r="K347" s="157"/>
      <c r="L347" s="157"/>
      <c r="M347" s="157"/>
      <c r="N347" s="157"/>
      <c r="O347" s="157"/>
      <c r="P347" s="157"/>
      <c r="Q347" s="157"/>
      <c r="R347" s="157"/>
      <c r="S347" s="157"/>
      <c r="T347" t="s" s="154">
        <v>2270</v>
      </c>
      <c r="U347" s="157"/>
      <c r="V347" s="157"/>
      <c r="W347" s="157"/>
      <c r="X347" s="157"/>
      <c r="Y347" s="157"/>
      <c r="Z347" s="157"/>
      <c r="AA347" s="157"/>
      <c r="AB347" s="157"/>
      <c r="AC347" s="157"/>
      <c r="AD347" s="157"/>
      <c r="AE347" s="157"/>
      <c r="AF347" s="159"/>
    </row>
    <row r="348" ht="15" customHeight="1">
      <c r="A348" s="198"/>
      <c r="B348" s="157"/>
      <c r="C348" s="157"/>
      <c r="D348" s="157"/>
      <c r="E348" s="157"/>
      <c r="F348" s="157"/>
      <c r="G348" s="157"/>
      <c r="H348" s="157"/>
      <c r="I348" s="157"/>
      <c r="J348" s="157"/>
      <c r="K348" s="157"/>
      <c r="L348" s="157"/>
      <c r="M348" s="157"/>
      <c r="N348" s="157"/>
      <c r="O348" s="157"/>
      <c r="P348" s="157"/>
      <c r="Q348" s="157"/>
      <c r="R348" s="157"/>
      <c r="S348" s="157"/>
      <c r="T348" t="s" s="154">
        <v>2271</v>
      </c>
      <c r="U348" s="157"/>
      <c r="V348" s="157"/>
      <c r="W348" s="157"/>
      <c r="X348" s="157"/>
      <c r="Y348" s="157"/>
      <c r="Z348" s="157"/>
      <c r="AA348" s="157"/>
      <c r="AB348" s="157"/>
      <c r="AC348" s="157"/>
      <c r="AD348" s="157"/>
      <c r="AE348" s="157"/>
      <c r="AF348" s="159"/>
    </row>
    <row r="349" ht="15" customHeight="1">
      <c r="A349" s="198"/>
      <c r="B349" s="157"/>
      <c r="C349" s="157"/>
      <c r="D349" s="157"/>
      <c r="E349" s="157"/>
      <c r="F349" s="157"/>
      <c r="G349" s="157"/>
      <c r="H349" s="157"/>
      <c r="I349" s="157"/>
      <c r="J349" s="157"/>
      <c r="K349" s="157"/>
      <c r="L349" s="157"/>
      <c r="M349" s="157"/>
      <c r="N349" s="157"/>
      <c r="O349" s="157"/>
      <c r="P349" s="157"/>
      <c r="Q349" s="157"/>
      <c r="R349" s="157"/>
      <c r="S349" s="157"/>
      <c r="T349" t="s" s="154">
        <v>2272</v>
      </c>
      <c r="U349" s="157"/>
      <c r="V349" s="157"/>
      <c r="W349" s="157"/>
      <c r="X349" s="157"/>
      <c r="Y349" s="157"/>
      <c r="Z349" s="157"/>
      <c r="AA349" s="157"/>
      <c r="AB349" s="157"/>
      <c r="AC349" s="157"/>
      <c r="AD349" s="157"/>
      <c r="AE349" s="157"/>
      <c r="AF349" s="159"/>
    </row>
    <row r="350" ht="15" customHeight="1">
      <c r="A350" s="198"/>
      <c r="B350" s="157"/>
      <c r="C350" s="157"/>
      <c r="D350" s="157"/>
      <c r="E350" s="157"/>
      <c r="F350" s="157"/>
      <c r="G350" s="157"/>
      <c r="H350" s="157"/>
      <c r="I350" s="157"/>
      <c r="J350" s="157"/>
      <c r="K350" s="157"/>
      <c r="L350" s="157"/>
      <c r="M350" s="157"/>
      <c r="N350" s="157"/>
      <c r="O350" s="157"/>
      <c r="P350" s="157"/>
      <c r="Q350" s="157"/>
      <c r="R350" s="157"/>
      <c r="S350" s="157"/>
      <c r="T350" t="s" s="154">
        <v>2273</v>
      </c>
      <c r="U350" s="157"/>
      <c r="V350" s="157"/>
      <c r="W350" s="157"/>
      <c r="X350" s="157"/>
      <c r="Y350" s="157"/>
      <c r="Z350" s="157"/>
      <c r="AA350" s="157"/>
      <c r="AB350" s="157"/>
      <c r="AC350" s="157"/>
      <c r="AD350" s="157"/>
      <c r="AE350" s="157"/>
      <c r="AF350" s="159"/>
    </row>
    <row r="351" ht="15" customHeight="1">
      <c r="A351" s="198"/>
      <c r="B351" s="157"/>
      <c r="C351" s="157"/>
      <c r="D351" s="157"/>
      <c r="E351" s="157"/>
      <c r="F351" s="157"/>
      <c r="G351" s="157"/>
      <c r="H351" s="157"/>
      <c r="I351" s="157"/>
      <c r="J351" s="157"/>
      <c r="K351" s="157"/>
      <c r="L351" s="157"/>
      <c r="M351" s="157"/>
      <c r="N351" s="157"/>
      <c r="O351" s="157"/>
      <c r="P351" s="157"/>
      <c r="Q351" s="157"/>
      <c r="R351" s="157"/>
      <c r="S351" s="157"/>
      <c r="T351" t="s" s="154">
        <v>2274</v>
      </c>
      <c r="U351" s="157"/>
      <c r="V351" s="157"/>
      <c r="W351" s="157"/>
      <c r="X351" s="157"/>
      <c r="Y351" s="157"/>
      <c r="Z351" s="157"/>
      <c r="AA351" s="157"/>
      <c r="AB351" s="157"/>
      <c r="AC351" s="157"/>
      <c r="AD351" s="157"/>
      <c r="AE351" s="157"/>
      <c r="AF351" s="159"/>
    </row>
    <row r="352" ht="15" customHeight="1">
      <c r="A352" s="198"/>
      <c r="B352" s="157"/>
      <c r="C352" s="157"/>
      <c r="D352" s="157"/>
      <c r="E352" s="157"/>
      <c r="F352" s="157"/>
      <c r="G352" s="157"/>
      <c r="H352" s="157"/>
      <c r="I352" s="157"/>
      <c r="J352" s="157"/>
      <c r="K352" s="157"/>
      <c r="L352" s="157"/>
      <c r="M352" s="157"/>
      <c r="N352" s="157"/>
      <c r="O352" s="157"/>
      <c r="P352" s="157"/>
      <c r="Q352" s="157"/>
      <c r="R352" s="157"/>
      <c r="S352" s="157"/>
      <c r="T352" t="s" s="154">
        <v>2275</v>
      </c>
      <c r="U352" s="157"/>
      <c r="V352" s="157"/>
      <c r="W352" s="157"/>
      <c r="X352" s="157"/>
      <c r="Y352" s="157"/>
      <c r="Z352" s="157"/>
      <c r="AA352" s="157"/>
      <c r="AB352" s="157"/>
      <c r="AC352" s="157"/>
      <c r="AD352" s="157"/>
      <c r="AE352" s="157"/>
      <c r="AF352" s="159"/>
    </row>
    <row r="353" ht="15" customHeight="1">
      <c r="A353" s="198"/>
      <c r="B353" s="157"/>
      <c r="C353" s="157"/>
      <c r="D353" s="157"/>
      <c r="E353" s="157"/>
      <c r="F353" s="157"/>
      <c r="G353" s="157"/>
      <c r="H353" s="157"/>
      <c r="I353" s="157"/>
      <c r="J353" s="157"/>
      <c r="K353" s="157"/>
      <c r="L353" s="157"/>
      <c r="M353" s="157"/>
      <c r="N353" s="157"/>
      <c r="O353" s="157"/>
      <c r="P353" s="157"/>
      <c r="Q353" s="157"/>
      <c r="R353" s="157"/>
      <c r="S353" s="157"/>
      <c r="T353" t="s" s="154">
        <v>2276</v>
      </c>
      <c r="U353" s="157"/>
      <c r="V353" s="157"/>
      <c r="W353" s="157"/>
      <c r="X353" s="157"/>
      <c r="Y353" s="157"/>
      <c r="Z353" s="157"/>
      <c r="AA353" s="157"/>
      <c r="AB353" s="157"/>
      <c r="AC353" s="157"/>
      <c r="AD353" s="157"/>
      <c r="AE353" s="157"/>
      <c r="AF353" s="159"/>
    </row>
    <row r="354" ht="15" customHeight="1">
      <c r="A354" s="198"/>
      <c r="B354" s="157"/>
      <c r="C354" s="157"/>
      <c r="D354" s="157"/>
      <c r="E354" s="157"/>
      <c r="F354" s="157"/>
      <c r="G354" s="157"/>
      <c r="H354" s="157"/>
      <c r="I354" s="157"/>
      <c r="J354" s="157"/>
      <c r="K354" s="157"/>
      <c r="L354" s="157"/>
      <c r="M354" s="157"/>
      <c r="N354" s="157"/>
      <c r="O354" s="157"/>
      <c r="P354" s="157"/>
      <c r="Q354" s="157"/>
      <c r="R354" s="157"/>
      <c r="S354" s="157"/>
      <c r="T354" t="s" s="154">
        <v>1326</v>
      </c>
      <c r="U354" s="157"/>
      <c r="V354" s="157"/>
      <c r="W354" s="157"/>
      <c r="X354" s="157"/>
      <c r="Y354" s="157"/>
      <c r="Z354" s="157"/>
      <c r="AA354" s="157"/>
      <c r="AB354" s="157"/>
      <c r="AC354" s="157"/>
      <c r="AD354" s="157"/>
      <c r="AE354" s="157"/>
      <c r="AF354" s="159"/>
    </row>
    <row r="355" ht="15" customHeight="1">
      <c r="A355" s="198"/>
      <c r="B355" s="157"/>
      <c r="C355" s="157"/>
      <c r="D355" s="157"/>
      <c r="E355" s="157"/>
      <c r="F355" s="157"/>
      <c r="G355" s="157"/>
      <c r="H355" s="157"/>
      <c r="I355" s="157"/>
      <c r="J355" s="157"/>
      <c r="K355" s="157"/>
      <c r="L355" s="157"/>
      <c r="M355" s="157"/>
      <c r="N355" s="157"/>
      <c r="O355" s="157"/>
      <c r="P355" s="157"/>
      <c r="Q355" s="157"/>
      <c r="R355" s="157"/>
      <c r="S355" s="157"/>
      <c r="T355" t="s" s="154">
        <v>2277</v>
      </c>
      <c r="U355" s="157"/>
      <c r="V355" s="157"/>
      <c r="W355" s="157"/>
      <c r="X355" s="157"/>
      <c r="Y355" s="157"/>
      <c r="Z355" s="157"/>
      <c r="AA355" s="157"/>
      <c r="AB355" s="157"/>
      <c r="AC355" s="157"/>
      <c r="AD355" s="157"/>
      <c r="AE355" s="157"/>
      <c r="AF355" s="159"/>
    </row>
    <row r="356" ht="15" customHeight="1">
      <c r="A356" s="198"/>
      <c r="B356" s="157"/>
      <c r="C356" s="157"/>
      <c r="D356" s="157"/>
      <c r="E356" s="157"/>
      <c r="F356" s="157"/>
      <c r="G356" s="157"/>
      <c r="H356" s="157"/>
      <c r="I356" s="157"/>
      <c r="J356" s="157"/>
      <c r="K356" s="157"/>
      <c r="L356" s="157"/>
      <c r="M356" s="157"/>
      <c r="N356" s="157"/>
      <c r="O356" s="157"/>
      <c r="P356" s="157"/>
      <c r="Q356" s="157"/>
      <c r="R356" s="157"/>
      <c r="S356" s="157"/>
      <c r="T356" t="s" s="154">
        <v>2278</v>
      </c>
      <c r="U356" s="157"/>
      <c r="V356" s="157"/>
      <c r="W356" s="157"/>
      <c r="X356" s="157"/>
      <c r="Y356" s="157"/>
      <c r="Z356" s="157"/>
      <c r="AA356" s="157"/>
      <c r="AB356" s="157"/>
      <c r="AC356" s="157"/>
      <c r="AD356" s="157"/>
      <c r="AE356" s="157"/>
      <c r="AF356" s="159"/>
    </row>
    <row r="357" ht="15" customHeight="1">
      <c r="A357" s="198"/>
      <c r="B357" s="157"/>
      <c r="C357" s="157"/>
      <c r="D357" s="157"/>
      <c r="E357" s="157"/>
      <c r="F357" s="157"/>
      <c r="G357" s="157"/>
      <c r="H357" s="157"/>
      <c r="I357" s="157"/>
      <c r="J357" s="157"/>
      <c r="K357" s="157"/>
      <c r="L357" s="157"/>
      <c r="M357" s="157"/>
      <c r="N357" s="157"/>
      <c r="O357" s="157"/>
      <c r="P357" s="157"/>
      <c r="Q357" s="157"/>
      <c r="R357" s="157"/>
      <c r="S357" s="157"/>
      <c r="T357" t="s" s="154">
        <v>2279</v>
      </c>
      <c r="U357" s="157"/>
      <c r="V357" s="157"/>
      <c r="W357" s="157"/>
      <c r="X357" s="157"/>
      <c r="Y357" s="157"/>
      <c r="Z357" s="157"/>
      <c r="AA357" s="157"/>
      <c r="AB357" s="157"/>
      <c r="AC357" s="157"/>
      <c r="AD357" s="157"/>
      <c r="AE357" s="157"/>
      <c r="AF357" s="159"/>
    </row>
    <row r="358" ht="15" customHeight="1">
      <c r="A358" s="198"/>
      <c r="B358" s="157"/>
      <c r="C358" s="157"/>
      <c r="D358" s="157"/>
      <c r="E358" s="157"/>
      <c r="F358" s="157"/>
      <c r="G358" s="157"/>
      <c r="H358" s="157"/>
      <c r="I358" s="157"/>
      <c r="J358" s="157"/>
      <c r="K358" s="157"/>
      <c r="L358" s="157"/>
      <c r="M358" s="157"/>
      <c r="N358" s="157"/>
      <c r="O358" s="157"/>
      <c r="P358" s="157"/>
      <c r="Q358" s="157"/>
      <c r="R358" s="157"/>
      <c r="S358" s="157"/>
      <c r="T358" t="s" s="154">
        <v>2280</v>
      </c>
      <c r="U358" s="157"/>
      <c r="V358" s="157"/>
      <c r="W358" s="157"/>
      <c r="X358" s="157"/>
      <c r="Y358" s="157"/>
      <c r="Z358" s="157"/>
      <c r="AA358" s="157"/>
      <c r="AB358" s="157"/>
      <c r="AC358" s="157"/>
      <c r="AD358" s="157"/>
      <c r="AE358" s="157"/>
      <c r="AF358" s="159"/>
    </row>
    <row r="359" ht="15" customHeight="1">
      <c r="A359" s="198"/>
      <c r="B359" s="157"/>
      <c r="C359" s="157"/>
      <c r="D359" s="157"/>
      <c r="E359" s="157"/>
      <c r="F359" s="157"/>
      <c r="G359" s="157"/>
      <c r="H359" s="157"/>
      <c r="I359" s="157"/>
      <c r="J359" s="157"/>
      <c r="K359" s="157"/>
      <c r="L359" s="157"/>
      <c r="M359" s="157"/>
      <c r="N359" s="157"/>
      <c r="O359" s="157"/>
      <c r="P359" s="157"/>
      <c r="Q359" s="157"/>
      <c r="R359" s="157"/>
      <c r="S359" s="157"/>
      <c r="T359" t="s" s="154">
        <v>2281</v>
      </c>
      <c r="U359" s="157"/>
      <c r="V359" s="157"/>
      <c r="W359" s="157"/>
      <c r="X359" s="157"/>
      <c r="Y359" s="157"/>
      <c r="Z359" s="157"/>
      <c r="AA359" s="157"/>
      <c r="AB359" s="157"/>
      <c r="AC359" s="157"/>
      <c r="AD359" s="157"/>
      <c r="AE359" s="157"/>
      <c r="AF359" s="159"/>
    </row>
    <row r="360" ht="15" customHeight="1">
      <c r="A360" s="198"/>
      <c r="B360" s="157"/>
      <c r="C360" s="157"/>
      <c r="D360" s="157"/>
      <c r="E360" s="157"/>
      <c r="F360" s="157"/>
      <c r="G360" s="157"/>
      <c r="H360" s="157"/>
      <c r="I360" s="157"/>
      <c r="J360" s="157"/>
      <c r="K360" s="157"/>
      <c r="L360" s="157"/>
      <c r="M360" s="157"/>
      <c r="N360" s="157"/>
      <c r="O360" s="157"/>
      <c r="P360" s="157"/>
      <c r="Q360" s="157"/>
      <c r="R360" s="157"/>
      <c r="S360" s="157"/>
      <c r="T360" t="s" s="154">
        <v>2282</v>
      </c>
      <c r="U360" s="157"/>
      <c r="V360" s="157"/>
      <c r="W360" s="157"/>
      <c r="X360" s="157"/>
      <c r="Y360" s="157"/>
      <c r="Z360" s="157"/>
      <c r="AA360" s="157"/>
      <c r="AB360" s="157"/>
      <c r="AC360" s="157"/>
      <c r="AD360" s="157"/>
      <c r="AE360" s="157"/>
      <c r="AF360" s="159"/>
    </row>
    <row r="361" ht="15" customHeight="1">
      <c r="A361" s="198"/>
      <c r="B361" s="157"/>
      <c r="C361" s="157"/>
      <c r="D361" s="157"/>
      <c r="E361" s="157"/>
      <c r="F361" s="157"/>
      <c r="G361" s="157"/>
      <c r="H361" s="157"/>
      <c r="I361" s="157"/>
      <c r="J361" s="157"/>
      <c r="K361" s="157"/>
      <c r="L361" s="157"/>
      <c r="M361" s="157"/>
      <c r="N361" s="157"/>
      <c r="O361" s="157"/>
      <c r="P361" s="157"/>
      <c r="Q361" s="157"/>
      <c r="R361" s="157"/>
      <c r="S361" s="157"/>
      <c r="T361" t="s" s="154">
        <v>2283</v>
      </c>
      <c r="U361" s="157"/>
      <c r="V361" s="157"/>
      <c r="W361" s="157"/>
      <c r="X361" s="157"/>
      <c r="Y361" s="157"/>
      <c r="Z361" s="157"/>
      <c r="AA361" s="157"/>
      <c r="AB361" s="157"/>
      <c r="AC361" s="157"/>
      <c r="AD361" s="157"/>
      <c r="AE361" s="157"/>
      <c r="AF361" s="159"/>
    </row>
    <row r="362" ht="15" customHeight="1">
      <c r="A362" s="198"/>
      <c r="B362" s="157"/>
      <c r="C362" s="157"/>
      <c r="D362" s="157"/>
      <c r="E362" s="157"/>
      <c r="F362" s="157"/>
      <c r="G362" s="157"/>
      <c r="H362" s="157"/>
      <c r="I362" s="157"/>
      <c r="J362" s="157"/>
      <c r="K362" s="157"/>
      <c r="L362" s="157"/>
      <c r="M362" s="157"/>
      <c r="N362" s="157"/>
      <c r="O362" s="157"/>
      <c r="P362" s="157"/>
      <c r="Q362" s="157"/>
      <c r="R362" s="157"/>
      <c r="S362" s="157"/>
      <c r="T362" t="s" s="154">
        <v>2284</v>
      </c>
      <c r="U362" s="157"/>
      <c r="V362" s="157"/>
      <c r="W362" s="157"/>
      <c r="X362" s="157"/>
      <c r="Y362" s="157"/>
      <c r="Z362" s="157"/>
      <c r="AA362" s="157"/>
      <c r="AB362" s="157"/>
      <c r="AC362" s="157"/>
      <c r="AD362" s="157"/>
      <c r="AE362" s="157"/>
      <c r="AF362" s="159"/>
    </row>
    <row r="363" ht="15" customHeight="1">
      <c r="A363" s="198"/>
      <c r="B363" s="157"/>
      <c r="C363" s="157"/>
      <c r="D363" s="157"/>
      <c r="E363" s="157"/>
      <c r="F363" s="157"/>
      <c r="G363" s="157"/>
      <c r="H363" s="157"/>
      <c r="I363" s="157"/>
      <c r="J363" s="157"/>
      <c r="K363" s="157"/>
      <c r="L363" s="157"/>
      <c r="M363" s="157"/>
      <c r="N363" s="157"/>
      <c r="O363" s="157"/>
      <c r="P363" s="157"/>
      <c r="Q363" s="157"/>
      <c r="R363" s="157"/>
      <c r="S363" s="157"/>
      <c r="T363" t="s" s="154">
        <v>2285</v>
      </c>
      <c r="U363" s="157"/>
      <c r="V363" s="157"/>
      <c r="W363" s="157"/>
      <c r="X363" s="157"/>
      <c r="Y363" s="157"/>
      <c r="Z363" s="157"/>
      <c r="AA363" s="157"/>
      <c r="AB363" s="157"/>
      <c r="AC363" s="157"/>
      <c r="AD363" s="157"/>
      <c r="AE363" s="157"/>
      <c r="AF363" s="159"/>
    </row>
    <row r="364" ht="15" customHeight="1">
      <c r="A364" s="198"/>
      <c r="B364" s="157"/>
      <c r="C364" s="157"/>
      <c r="D364" s="157"/>
      <c r="E364" s="157"/>
      <c r="F364" s="157"/>
      <c r="G364" s="157"/>
      <c r="H364" s="157"/>
      <c r="I364" s="157"/>
      <c r="J364" s="157"/>
      <c r="K364" s="157"/>
      <c r="L364" s="157"/>
      <c r="M364" s="157"/>
      <c r="N364" s="157"/>
      <c r="O364" s="157"/>
      <c r="P364" s="157"/>
      <c r="Q364" s="157"/>
      <c r="R364" s="157"/>
      <c r="S364" s="157"/>
      <c r="T364" t="s" s="154">
        <v>2286</v>
      </c>
      <c r="U364" s="157"/>
      <c r="V364" s="157"/>
      <c r="W364" s="157"/>
      <c r="X364" s="157"/>
      <c r="Y364" s="157"/>
      <c r="Z364" s="157"/>
      <c r="AA364" s="157"/>
      <c r="AB364" s="157"/>
      <c r="AC364" s="157"/>
      <c r="AD364" s="157"/>
      <c r="AE364" s="157"/>
      <c r="AF364" s="159"/>
    </row>
    <row r="365" ht="15" customHeight="1">
      <c r="A365" s="198"/>
      <c r="B365" s="157"/>
      <c r="C365" s="157"/>
      <c r="D365" s="157"/>
      <c r="E365" s="157"/>
      <c r="F365" s="157"/>
      <c r="G365" s="157"/>
      <c r="H365" s="157"/>
      <c r="I365" s="157"/>
      <c r="J365" s="157"/>
      <c r="K365" s="157"/>
      <c r="L365" s="157"/>
      <c r="M365" s="157"/>
      <c r="N365" s="157"/>
      <c r="O365" s="157"/>
      <c r="P365" s="157"/>
      <c r="Q365" s="157"/>
      <c r="R365" s="157"/>
      <c r="S365" s="157"/>
      <c r="T365" t="s" s="154">
        <v>2287</v>
      </c>
      <c r="U365" s="157"/>
      <c r="V365" s="157"/>
      <c r="W365" s="157"/>
      <c r="X365" s="157"/>
      <c r="Y365" s="157"/>
      <c r="Z365" s="157"/>
      <c r="AA365" s="157"/>
      <c r="AB365" s="157"/>
      <c r="AC365" s="157"/>
      <c r="AD365" s="157"/>
      <c r="AE365" s="157"/>
      <c r="AF365" s="159"/>
    </row>
    <row r="366" ht="15" customHeight="1">
      <c r="A366" s="198"/>
      <c r="B366" s="157"/>
      <c r="C366" s="157"/>
      <c r="D366" s="157"/>
      <c r="E366" s="157"/>
      <c r="F366" s="157"/>
      <c r="G366" s="157"/>
      <c r="H366" s="157"/>
      <c r="I366" s="157"/>
      <c r="J366" s="157"/>
      <c r="K366" s="157"/>
      <c r="L366" s="157"/>
      <c r="M366" s="157"/>
      <c r="N366" s="157"/>
      <c r="O366" s="157"/>
      <c r="P366" s="157"/>
      <c r="Q366" s="157"/>
      <c r="R366" s="157"/>
      <c r="S366" s="157"/>
      <c r="T366" t="s" s="154">
        <v>2288</v>
      </c>
      <c r="U366" s="157"/>
      <c r="V366" s="157"/>
      <c r="W366" s="157"/>
      <c r="X366" s="157"/>
      <c r="Y366" s="157"/>
      <c r="Z366" s="157"/>
      <c r="AA366" s="157"/>
      <c r="AB366" s="157"/>
      <c r="AC366" s="157"/>
      <c r="AD366" s="157"/>
      <c r="AE366" s="157"/>
      <c r="AF366" s="159"/>
    </row>
    <row r="367" ht="15" customHeight="1">
      <c r="A367" s="198"/>
      <c r="B367" s="157"/>
      <c r="C367" s="157"/>
      <c r="D367" s="157"/>
      <c r="E367" s="157"/>
      <c r="F367" s="157"/>
      <c r="G367" s="157"/>
      <c r="H367" s="157"/>
      <c r="I367" s="157"/>
      <c r="J367" s="157"/>
      <c r="K367" s="157"/>
      <c r="L367" s="157"/>
      <c r="M367" s="157"/>
      <c r="N367" s="157"/>
      <c r="O367" s="157"/>
      <c r="P367" s="157"/>
      <c r="Q367" s="157"/>
      <c r="R367" s="157"/>
      <c r="S367" s="157"/>
      <c r="T367" t="s" s="154">
        <v>2289</v>
      </c>
      <c r="U367" s="157"/>
      <c r="V367" s="157"/>
      <c r="W367" s="157"/>
      <c r="X367" s="157"/>
      <c r="Y367" s="157"/>
      <c r="Z367" s="157"/>
      <c r="AA367" s="157"/>
      <c r="AB367" s="157"/>
      <c r="AC367" s="157"/>
      <c r="AD367" s="157"/>
      <c r="AE367" s="157"/>
      <c r="AF367" s="159"/>
    </row>
    <row r="368" ht="15" customHeight="1">
      <c r="A368" s="198"/>
      <c r="B368" s="157"/>
      <c r="C368" s="157"/>
      <c r="D368" s="157"/>
      <c r="E368" s="157"/>
      <c r="F368" s="157"/>
      <c r="G368" s="157"/>
      <c r="H368" s="157"/>
      <c r="I368" s="157"/>
      <c r="J368" s="157"/>
      <c r="K368" s="157"/>
      <c r="L368" s="157"/>
      <c r="M368" s="157"/>
      <c r="N368" s="157"/>
      <c r="O368" s="157"/>
      <c r="P368" s="157"/>
      <c r="Q368" s="157"/>
      <c r="R368" s="157"/>
      <c r="S368" s="157"/>
      <c r="T368" t="s" s="154">
        <v>2290</v>
      </c>
      <c r="U368" s="157"/>
      <c r="V368" s="157"/>
      <c r="W368" s="157"/>
      <c r="X368" s="157"/>
      <c r="Y368" s="157"/>
      <c r="Z368" s="157"/>
      <c r="AA368" s="157"/>
      <c r="AB368" s="157"/>
      <c r="AC368" s="157"/>
      <c r="AD368" s="157"/>
      <c r="AE368" s="157"/>
      <c r="AF368" s="159"/>
    </row>
    <row r="369" ht="15" customHeight="1">
      <c r="A369" s="198"/>
      <c r="B369" s="157"/>
      <c r="C369" s="157"/>
      <c r="D369" s="157"/>
      <c r="E369" s="157"/>
      <c r="F369" s="157"/>
      <c r="G369" s="157"/>
      <c r="H369" s="157"/>
      <c r="I369" s="157"/>
      <c r="J369" s="157"/>
      <c r="K369" s="157"/>
      <c r="L369" s="157"/>
      <c r="M369" s="157"/>
      <c r="N369" s="157"/>
      <c r="O369" s="157"/>
      <c r="P369" s="157"/>
      <c r="Q369" s="157"/>
      <c r="R369" s="157"/>
      <c r="S369" s="157"/>
      <c r="T369" t="s" s="154">
        <v>2291</v>
      </c>
      <c r="U369" s="157"/>
      <c r="V369" s="157"/>
      <c r="W369" s="157"/>
      <c r="X369" s="157"/>
      <c r="Y369" s="157"/>
      <c r="Z369" s="157"/>
      <c r="AA369" s="157"/>
      <c r="AB369" s="157"/>
      <c r="AC369" s="157"/>
      <c r="AD369" s="157"/>
      <c r="AE369" s="157"/>
      <c r="AF369" s="159"/>
    </row>
    <row r="370" ht="15" customHeight="1">
      <c r="A370" s="198"/>
      <c r="B370" s="157"/>
      <c r="C370" s="157"/>
      <c r="D370" s="157"/>
      <c r="E370" s="157"/>
      <c r="F370" s="157"/>
      <c r="G370" s="157"/>
      <c r="H370" s="157"/>
      <c r="I370" s="157"/>
      <c r="J370" s="157"/>
      <c r="K370" s="157"/>
      <c r="L370" s="157"/>
      <c r="M370" s="157"/>
      <c r="N370" s="157"/>
      <c r="O370" s="157"/>
      <c r="P370" s="157"/>
      <c r="Q370" s="157"/>
      <c r="R370" s="157"/>
      <c r="S370" s="157"/>
      <c r="T370" t="s" s="154">
        <v>2292</v>
      </c>
      <c r="U370" s="157"/>
      <c r="V370" s="157"/>
      <c r="W370" s="157"/>
      <c r="X370" s="157"/>
      <c r="Y370" s="157"/>
      <c r="Z370" s="157"/>
      <c r="AA370" s="157"/>
      <c r="AB370" s="157"/>
      <c r="AC370" s="157"/>
      <c r="AD370" s="157"/>
      <c r="AE370" s="157"/>
      <c r="AF370" s="159"/>
    </row>
    <row r="371" ht="15" customHeight="1">
      <c r="A371" s="198"/>
      <c r="B371" s="157"/>
      <c r="C371" s="157"/>
      <c r="D371" s="157"/>
      <c r="E371" s="157"/>
      <c r="F371" s="157"/>
      <c r="G371" s="157"/>
      <c r="H371" s="157"/>
      <c r="I371" s="157"/>
      <c r="J371" s="157"/>
      <c r="K371" s="157"/>
      <c r="L371" s="157"/>
      <c r="M371" s="157"/>
      <c r="N371" s="157"/>
      <c r="O371" s="157"/>
      <c r="P371" s="157"/>
      <c r="Q371" s="157"/>
      <c r="R371" s="157"/>
      <c r="S371" s="157"/>
      <c r="T371" t="s" s="154">
        <v>2293</v>
      </c>
      <c r="U371" s="157"/>
      <c r="V371" s="157"/>
      <c r="W371" s="157"/>
      <c r="X371" s="157"/>
      <c r="Y371" s="157"/>
      <c r="Z371" s="157"/>
      <c r="AA371" s="157"/>
      <c r="AB371" s="157"/>
      <c r="AC371" s="157"/>
      <c r="AD371" s="157"/>
      <c r="AE371" s="157"/>
      <c r="AF371" s="159"/>
    </row>
    <row r="372" ht="15" customHeight="1">
      <c r="A372" s="198"/>
      <c r="B372" s="157"/>
      <c r="C372" s="157"/>
      <c r="D372" s="157"/>
      <c r="E372" s="157"/>
      <c r="F372" s="157"/>
      <c r="G372" s="157"/>
      <c r="H372" s="157"/>
      <c r="I372" s="157"/>
      <c r="J372" s="157"/>
      <c r="K372" s="157"/>
      <c r="L372" s="157"/>
      <c r="M372" s="157"/>
      <c r="N372" s="157"/>
      <c r="O372" s="157"/>
      <c r="P372" s="157"/>
      <c r="Q372" s="157"/>
      <c r="R372" s="157"/>
      <c r="S372" s="157"/>
      <c r="T372" t="s" s="154">
        <v>2294</v>
      </c>
      <c r="U372" s="157"/>
      <c r="V372" s="157"/>
      <c r="W372" s="157"/>
      <c r="X372" s="157"/>
      <c r="Y372" s="157"/>
      <c r="Z372" s="157"/>
      <c r="AA372" s="157"/>
      <c r="AB372" s="157"/>
      <c r="AC372" s="157"/>
      <c r="AD372" s="157"/>
      <c r="AE372" s="157"/>
      <c r="AF372" s="159"/>
    </row>
    <row r="373" ht="15" customHeight="1">
      <c r="A373" s="198"/>
      <c r="B373" s="157"/>
      <c r="C373" s="157"/>
      <c r="D373" s="157"/>
      <c r="E373" s="157"/>
      <c r="F373" s="157"/>
      <c r="G373" s="157"/>
      <c r="H373" s="157"/>
      <c r="I373" s="157"/>
      <c r="J373" s="157"/>
      <c r="K373" s="157"/>
      <c r="L373" s="157"/>
      <c r="M373" s="157"/>
      <c r="N373" s="157"/>
      <c r="O373" s="157"/>
      <c r="P373" s="157"/>
      <c r="Q373" s="157"/>
      <c r="R373" s="157"/>
      <c r="S373" s="157"/>
      <c r="T373" t="s" s="154">
        <v>2295</v>
      </c>
      <c r="U373" s="157"/>
      <c r="V373" s="157"/>
      <c r="W373" s="157"/>
      <c r="X373" s="157"/>
      <c r="Y373" s="157"/>
      <c r="Z373" s="157"/>
      <c r="AA373" s="157"/>
      <c r="AB373" s="157"/>
      <c r="AC373" s="157"/>
      <c r="AD373" s="157"/>
      <c r="AE373" s="157"/>
      <c r="AF373" s="159"/>
    </row>
    <row r="374" ht="15" customHeight="1">
      <c r="A374" s="198"/>
      <c r="B374" s="157"/>
      <c r="C374" s="157"/>
      <c r="D374" s="157"/>
      <c r="E374" s="157"/>
      <c r="F374" s="157"/>
      <c r="G374" s="157"/>
      <c r="H374" s="157"/>
      <c r="I374" s="157"/>
      <c r="J374" s="157"/>
      <c r="K374" s="157"/>
      <c r="L374" s="157"/>
      <c r="M374" s="157"/>
      <c r="N374" s="157"/>
      <c r="O374" s="157"/>
      <c r="P374" s="157"/>
      <c r="Q374" s="157"/>
      <c r="R374" s="157"/>
      <c r="S374" s="157"/>
      <c r="T374" t="s" s="154">
        <v>2296</v>
      </c>
      <c r="U374" s="157"/>
      <c r="V374" s="157"/>
      <c r="W374" s="157"/>
      <c r="X374" s="157"/>
      <c r="Y374" s="157"/>
      <c r="Z374" s="157"/>
      <c r="AA374" s="157"/>
      <c r="AB374" s="157"/>
      <c r="AC374" s="157"/>
      <c r="AD374" s="157"/>
      <c r="AE374" s="157"/>
      <c r="AF374" s="159"/>
    </row>
    <row r="375" ht="15" customHeight="1">
      <c r="A375" s="198"/>
      <c r="B375" s="157"/>
      <c r="C375" s="157"/>
      <c r="D375" s="157"/>
      <c r="E375" s="157"/>
      <c r="F375" s="157"/>
      <c r="G375" s="157"/>
      <c r="H375" s="157"/>
      <c r="I375" s="157"/>
      <c r="J375" s="157"/>
      <c r="K375" s="157"/>
      <c r="L375" s="157"/>
      <c r="M375" s="157"/>
      <c r="N375" s="157"/>
      <c r="O375" s="157"/>
      <c r="P375" s="157"/>
      <c r="Q375" s="157"/>
      <c r="R375" s="157"/>
      <c r="S375" s="157"/>
      <c r="T375" t="s" s="154">
        <v>2297</v>
      </c>
      <c r="U375" s="157"/>
      <c r="V375" s="157"/>
      <c r="W375" s="157"/>
      <c r="X375" s="157"/>
      <c r="Y375" s="157"/>
      <c r="Z375" s="157"/>
      <c r="AA375" s="157"/>
      <c r="AB375" s="157"/>
      <c r="AC375" s="157"/>
      <c r="AD375" s="157"/>
      <c r="AE375" s="157"/>
      <c r="AF375" s="159"/>
    </row>
    <row r="376" ht="15" customHeight="1">
      <c r="A376" s="198"/>
      <c r="B376" s="157"/>
      <c r="C376" s="157"/>
      <c r="D376" s="157"/>
      <c r="E376" s="157"/>
      <c r="F376" s="157"/>
      <c r="G376" s="157"/>
      <c r="H376" s="157"/>
      <c r="I376" s="157"/>
      <c r="J376" s="157"/>
      <c r="K376" s="157"/>
      <c r="L376" s="157"/>
      <c r="M376" s="157"/>
      <c r="N376" s="157"/>
      <c r="O376" s="157"/>
      <c r="P376" s="157"/>
      <c r="Q376" s="157"/>
      <c r="R376" s="157"/>
      <c r="S376" s="157"/>
      <c r="T376" t="s" s="154">
        <v>2298</v>
      </c>
      <c r="U376" s="157"/>
      <c r="V376" s="157"/>
      <c r="W376" s="157"/>
      <c r="X376" s="157"/>
      <c r="Y376" s="157"/>
      <c r="Z376" s="157"/>
      <c r="AA376" s="157"/>
      <c r="AB376" s="157"/>
      <c r="AC376" s="157"/>
      <c r="AD376" s="157"/>
      <c r="AE376" s="157"/>
      <c r="AF376" s="159"/>
    </row>
    <row r="377" ht="15" customHeight="1">
      <c r="A377" s="198"/>
      <c r="B377" s="157"/>
      <c r="C377" s="157"/>
      <c r="D377" s="157"/>
      <c r="E377" s="157"/>
      <c r="F377" s="157"/>
      <c r="G377" s="157"/>
      <c r="H377" s="157"/>
      <c r="I377" s="157"/>
      <c r="J377" s="157"/>
      <c r="K377" s="157"/>
      <c r="L377" s="157"/>
      <c r="M377" s="157"/>
      <c r="N377" s="157"/>
      <c r="O377" s="157"/>
      <c r="P377" s="157"/>
      <c r="Q377" s="157"/>
      <c r="R377" s="157"/>
      <c r="S377" s="157"/>
      <c r="T377" t="s" s="154">
        <v>2299</v>
      </c>
      <c r="U377" s="157"/>
      <c r="V377" s="157"/>
      <c r="W377" s="157"/>
      <c r="X377" s="157"/>
      <c r="Y377" s="157"/>
      <c r="Z377" s="157"/>
      <c r="AA377" s="157"/>
      <c r="AB377" s="157"/>
      <c r="AC377" s="157"/>
      <c r="AD377" s="157"/>
      <c r="AE377" s="157"/>
      <c r="AF377" s="159"/>
    </row>
    <row r="378" ht="15" customHeight="1">
      <c r="A378" s="198"/>
      <c r="B378" s="157"/>
      <c r="C378" s="157"/>
      <c r="D378" s="157"/>
      <c r="E378" s="157"/>
      <c r="F378" s="157"/>
      <c r="G378" s="157"/>
      <c r="H378" s="157"/>
      <c r="I378" s="157"/>
      <c r="J378" s="157"/>
      <c r="K378" s="157"/>
      <c r="L378" s="157"/>
      <c r="M378" s="157"/>
      <c r="N378" s="157"/>
      <c r="O378" s="157"/>
      <c r="P378" s="157"/>
      <c r="Q378" s="157"/>
      <c r="R378" s="157"/>
      <c r="S378" s="157"/>
      <c r="T378" t="s" s="154">
        <v>2300</v>
      </c>
      <c r="U378" s="157"/>
      <c r="V378" s="157"/>
      <c r="W378" s="157"/>
      <c r="X378" s="157"/>
      <c r="Y378" s="157"/>
      <c r="Z378" s="157"/>
      <c r="AA378" s="157"/>
      <c r="AB378" s="157"/>
      <c r="AC378" s="157"/>
      <c r="AD378" s="157"/>
      <c r="AE378" s="157"/>
      <c r="AF378" s="159"/>
    </row>
    <row r="379" ht="15" customHeight="1">
      <c r="A379" s="198"/>
      <c r="B379" s="157"/>
      <c r="C379" s="157"/>
      <c r="D379" s="157"/>
      <c r="E379" s="157"/>
      <c r="F379" s="157"/>
      <c r="G379" s="157"/>
      <c r="H379" s="157"/>
      <c r="I379" s="157"/>
      <c r="J379" s="157"/>
      <c r="K379" s="157"/>
      <c r="L379" s="157"/>
      <c r="M379" s="157"/>
      <c r="N379" s="157"/>
      <c r="O379" s="157"/>
      <c r="P379" s="157"/>
      <c r="Q379" s="157"/>
      <c r="R379" s="157"/>
      <c r="S379" s="157"/>
      <c r="T379" t="s" s="154">
        <v>2301</v>
      </c>
      <c r="U379" s="157"/>
      <c r="V379" s="157"/>
      <c r="W379" s="157"/>
      <c r="X379" s="157"/>
      <c r="Y379" s="157"/>
      <c r="Z379" s="157"/>
      <c r="AA379" s="157"/>
      <c r="AB379" s="157"/>
      <c r="AC379" s="157"/>
      <c r="AD379" s="157"/>
      <c r="AE379" s="157"/>
      <c r="AF379" s="159"/>
    </row>
    <row r="380" ht="15" customHeight="1">
      <c r="A380" s="198"/>
      <c r="B380" s="157"/>
      <c r="C380" s="157"/>
      <c r="D380" s="157"/>
      <c r="E380" s="157"/>
      <c r="F380" s="157"/>
      <c r="G380" s="157"/>
      <c r="H380" s="157"/>
      <c r="I380" s="157"/>
      <c r="J380" s="157"/>
      <c r="K380" s="157"/>
      <c r="L380" s="157"/>
      <c r="M380" s="157"/>
      <c r="N380" s="157"/>
      <c r="O380" s="157"/>
      <c r="P380" s="157"/>
      <c r="Q380" s="157"/>
      <c r="R380" s="157"/>
      <c r="S380" s="157"/>
      <c r="T380" t="s" s="154">
        <v>2302</v>
      </c>
      <c r="U380" s="157"/>
      <c r="V380" s="157"/>
      <c r="W380" s="157"/>
      <c r="X380" s="157"/>
      <c r="Y380" s="157"/>
      <c r="Z380" s="157"/>
      <c r="AA380" s="157"/>
      <c r="AB380" s="157"/>
      <c r="AC380" s="157"/>
      <c r="AD380" s="157"/>
      <c r="AE380" s="157"/>
      <c r="AF380" s="159"/>
    </row>
    <row r="381" ht="15" customHeight="1">
      <c r="A381" s="198"/>
      <c r="B381" s="157"/>
      <c r="C381" s="157"/>
      <c r="D381" s="157"/>
      <c r="E381" s="157"/>
      <c r="F381" s="157"/>
      <c r="G381" s="157"/>
      <c r="H381" s="157"/>
      <c r="I381" s="157"/>
      <c r="J381" s="157"/>
      <c r="K381" s="157"/>
      <c r="L381" s="157"/>
      <c r="M381" s="157"/>
      <c r="N381" s="157"/>
      <c r="O381" s="157"/>
      <c r="P381" s="157"/>
      <c r="Q381" s="157"/>
      <c r="R381" s="157"/>
      <c r="S381" s="157"/>
      <c r="T381" t="s" s="154">
        <v>2303</v>
      </c>
      <c r="U381" s="157"/>
      <c r="V381" s="157"/>
      <c r="W381" s="157"/>
      <c r="X381" s="157"/>
      <c r="Y381" s="157"/>
      <c r="Z381" s="157"/>
      <c r="AA381" s="157"/>
      <c r="AB381" s="157"/>
      <c r="AC381" s="157"/>
      <c r="AD381" s="157"/>
      <c r="AE381" s="157"/>
      <c r="AF381" s="159"/>
    </row>
    <row r="382" ht="15" customHeight="1">
      <c r="A382" s="198"/>
      <c r="B382" s="157"/>
      <c r="C382" s="157"/>
      <c r="D382" s="157"/>
      <c r="E382" s="157"/>
      <c r="F382" s="157"/>
      <c r="G382" s="157"/>
      <c r="H382" s="157"/>
      <c r="I382" s="157"/>
      <c r="J382" s="157"/>
      <c r="K382" s="157"/>
      <c r="L382" s="157"/>
      <c r="M382" s="157"/>
      <c r="N382" s="157"/>
      <c r="O382" s="157"/>
      <c r="P382" s="157"/>
      <c r="Q382" s="157"/>
      <c r="R382" s="157"/>
      <c r="S382" s="157"/>
      <c r="T382" t="s" s="154">
        <v>2304</v>
      </c>
      <c r="U382" s="157"/>
      <c r="V382" s="157"/>
      <c r="W382" s="157"/>
      <c r="X382" s="157"/>
      <c r="Y382" s="157"/>
      <c r="Z382" s="157"/>
      <c r="AA382" s="157"/>
      <c r="AB382" s="157"/>
      <c r="AC382" s="157"/>
      <c r="AD382" s="157"/>
      <c r="AE382" s="157"/>
      <c r="AF382" s="159"/>
    </row>
    <row r="383" ht="15" customHeight="1">
      <c r="A383" s="198"/>
      <c r="B383" s="157"/>
      <c r="C383" s="157"/>
      <c r="D383" s="157"/>
      <c r="E383" s="157"/>
      <c r="F383" s="157"/>
      <c r="G383" s="157"/>
      <c r="H383" s="157"/>
      <c r="I383" s="157"/>
      <c r="J383" s="157"/>
      <c r="K383" s="157"/>
      <c r="L383" s="157"/>
      <c r="M383" s="157"/>
      <c r="N383" s="157"/>
      <c r="O383" s="157"/>
      <c r="P383" s="157"/>
      <c r="Q383" s="157"/>
      <c r="R383" s="157"/>
      <c r="S383" s="157"/>
      <c r="T383" t="s" s="154">
        <v>2305</v>
      </c>
      <c r="U383" s="157"/>
      <c r="V383" s="157"/>
      <c r="W383" s="157"/>
      <c r="X383" s="157"/>
      <c r="Y383" s="157"/>
      <c r="Z383" s="157"/>
      <c r="AA383" s="157"/>
      <c r="AB383" s="157"/>
      <c r="AC383" s="157"/>
      <c r="AD383" s="157"/>
      <c r="AE383" s="157"/>
      <c r="AF383" s="159"/>
    </row>
    <row r="384" ht="15" customHeight="1">
      <c r="A384" s="198"/>
      <c r="B384" s="157"/>
      <c r="C384" s="157"/>
      <c r="D384" s="157"/>
      <c r="E384" s="157"/>
      <c r="F384" s="157"/>
      <c r="G384" s="157"/>
      <c r="H384" s="157"/>
      <c r="I384" s="157"/>
      <c r="J384" s="157"/>
      <c r="K384" s="157"/>
      <c r="L384" s="157"/>
      <c r="M384" s="157"/>
      <c r="N384" s="157"/>
      <c r="O384" s="157"/>
      <c r="P384" s="157"/>
      <c r="Q384" s="157"/>
      <c r="R384" s="157"/>
      <c r="S384" s="157"/>
      <c r="T384" t="s" s="154">
        <v>2306</v>
      </c>
      <c r="U384" s="157"/>
      <c r="V384" s="157"/>
      <c r="W384" s="157"/>
      <c r="X384" s="157"/>
      <c r="Y384" s="157"/>
      <c r="Z384" s="157"/>
      <c r="AA384" s="157"/>
      <c r="AB384" s="157"/>
      <c r="AC384" s="157"/>
      <c r="AD384" s="157"/>
      <c r="AE384" s="157"/>
      <c r="AF384" s="159"/>
    </row>
    <row r="385" ht="15" customHeight="1">
      <c r="A385" s="198"/>
      <c r="B385" s="157"/>
      <c r="C385" s="157"/>
      <c r="D385" s="157"/>
      <c r="E385" s="157"/>
      <c r="F385" s="157"/>
      <c r="G385" s="157"/>
      <c r="H385" s="157"/>
      <c r="I385" s="157"/>
      <c r="J385" s="157"/>
      <c r="K385" s="157"/>
      <c r="L385" s="157"/>
      <c r="M385" s="157"/>
      <c r="N385" s="157"/>
      <c r="O385" s="157"/>
      <c r="P385" s="157"/>
      <c r="Q385" s="157"/>
      <c r="R385" s="157"/>
      <c r="S385" s="157"/>
      <c r="T385" t="s" s="154">
        <v>2307</v>
      </c>
      <c r="U385" s="157"/>
      <c r="V385" s="157"/>
      <c r="W385" s="157"/>
      <c r="X385" s="157"/>
      <c r="Y385" s="157"/>
      <c r="Z385" s="157"/>
      <c r="AA385" s="157"/>
      <c r="AB385" s="157"/>
      <c r="AC385" s="157"/>
      <c r="AD385" s="157"/>
      <c r="AE385" s="157"/>
      <c r="AF385" s="159"/>
    </row>
    <row r="386" ht="15" customHeight="1">
      <c r="A386" s="198"/>
      <c r="B386" s="157"/>
      <c r="C386" s="157"/>
      <c r="D386" s="157"/>
      <c r="E386" s="157"/>
      <c r="F386" s="157"/>
      <c r="G386" s="157"/>
      <c r="H386" s="157"/>
      <c r="I386" s="157"/>
      <c r="J386" s="157"/>
      <c r="K386" s="157"/>
      <c r="L386" s="157"/>
      <c r="M386" s="157"/>
      <c r="N386" s="157"/>
      <c r="O386" s="157"/>
      <c r="P386" s="157"/>
      <c r="Q386" s="157"/>
      <c r="R386" s="157"/>
      <c r="S386" s="157"/>
      <c r="T386" t="s" s="154">
        <v>2308</v>
      </c>
      <c r="U386" s="157"/>
      <c r="V386" s="157"/>
      <c r="W386" s="157"/>
      <c r="X386" s="157"/>
      <c r="Y386" s="157"/>
      <c r="Z386" s="157"/>
      <c r="AA386" s="157"/>
      <c r="AB386" s="157"/>
      <c r="AC386" s="157"/>
      <c r="AD386" s="157"/>
      <c r="AE386" s="157"/>
      <c r="AF386" s="159"/>
    </row>
    <row r="387" ht="15" customHeight="1">
      <c r="A387" s="198"/>
      <c r="B387" s="157"/>
      <c r="C387" s="157"/>
      <c r="D387" s="157"/>
      <c r="E387" s="157"/>
      <c r="F387" s="157"/>
      <c r="G387" s="157"/>
      <c r="H387" s="157"/>
      <c r="I387" s="157"/>
      <c r="J387" s="157"/>
      <c r="K387" s="157"/>
      <c r="L387" s="157"/>
      <c r="M387" s="157"/>
      <c r="N387" s="157"/>
      <c r="O387" s="157"/>
      <c r="P387" s="157"/>
      <c r="Q387" s="157"/>
      <c r="R387" s="157"/>
      <c r="S387" s="157"/>
      <c r="T387" t="s" s="154">
        <v>2309</v>
      </c>
      <c r="U387" s="157"/>
      <c r="V387" s="157"/>
      <c r="W387" s="157"/>
      <c r="X387" s="157"/>
      <c r="Y387" s="157"/>
      <c r="Z387" s="157"/>
      <c r="AA387" s="157"/>
      <c r="AB387" s="157"/>
      <c r="AC387" s="157"/>
      <c r="AD387" s="157"/>
      <c r="AE387" s="157"/>
      <c r="AF387" s="159"/>
    </row>
    <row r="388" ht="15" customHeight="1">
      <c r="A388" s="198"/>
      <c r="B388" s="157"/>
      <c r="C388" s="157"/>
      <c r="D388" s="157"/>
      <c r="E388" s="157"/>
      <c r="F388" s="157"/>
      <c r="G388" s="157"/>
      <c r="H388" s="157"/>
      <c r="I388" s="157"/>
      <c r="J388" s="157"/>
      <c r="K388" s="157"/>
      <c r="L388" s="157"/>
      <c r="M388" s="157"/>
      <c r="N388" s="157"/>
      <c r="O388" s="157"/>
      <c r="P388" s="157"/>
      <c r="Q388" s="157"/>
      <c r="R388" s="157"/>
      <c r="S388" s="157"/>
      <c r="T388" t="s" s="154">
        <v>2310</v>
      </c>
      <c r="U388" s="157"/>
      <c r="V388" s="157"/>
      <c r="W388" s="157"/>
      <c r="X388" s="157"/>
      <c r="Y388" s="157"/>
      <c r="Z388" s="157"/>
      <c r="AA388" s="157"/>
      <c r="AB388" s="157"/>
      <c r="AC388" s="157"/>
      <c r="AD388" s="157"/>
      <c r="AE388" s="157"/>
      <c r="AF388" s="159"/>
    </row>
    <row r="389" ht="15" customHeight="1">
      <c r="A389" s="198"/>
      <c r="B389" s="157"/>
      <c r="C389" s="157"/>
      <c r="D389" s="157"/>
      <c r="E389" s="157"/>
      <c r="F389" s="157"/>
      <c r="G389" s="157"/>
      <c r="H389" s="157"/>
      <c r="I389" s="157"/>
      <c r="J389" s="157"/>
      <c r="K389" s="157"/>
      <c r="L389" s="157"/>
      <c r="M389" s="157"/>
      <c r="N389" s="157"/>
      <c r="O389" s="157"/>
      <c r="P389" s="157"/>
      <c r="Q389" s="157"/>
      <c r="R389" s="157"/>
      <c r="S389" s="157"/>
      <c r="T389" t="s" s="154">
        <v>2311</v>
      </c>
      <c r="U389" s="157"/>
      <c r="V389" s="157"/>
      <c r="W389" s="157"/>
      <c r="X389" s="157"/>
      <c r="Y389" s="157"/>
      <c r="Z389" s="157"/>
      <c r="AA389" s="157"/>
      <c r="AB389" s="157"/>
      <c r="AC389" s="157"/>
      <c r="AD389" s="157"/>
      <c r="AE389" s="157"/>
      <c r="AF389" s="159"/>
    </row>
    <row r="390" ht="15" customHeight="1">
      <c r="A390" s="198"/>
      <c r="B390" s="157"/>
      <c r="C390" s="157"/>
      <c r="D390" s="157"/>
      <c r="E390" s="157"/>
      <c r="F390" s="157"/>
      <c r="G390" s="157"/>
      <c r="H390" s="157"/>
      <c r="I390" s="157"/>
      <c r="J390" s="157"/>
      <c r="K390" s="157"/>
      <c r="L390" s="157"/>
      <c r="M390" s="157"/>
      <c r="N390" s="157"/>
      <c r="O390" s="157"/>
      <c r="P390" s="157"/>
      <c r="Q390" s="157"/>
      <c r="R390" s="157"/>
      <c r="S390" s="157"/>
      <c r="T390" t="s" s="154">
        <v>2312</v>
      </c>
      <c r="U390" s="157"/>
      <c r="V390" s="157"/>
      <c r="W390" s="157"/>
      <c r="X390" s="157"/>
      <c r="Y390" s="157"/>
      <c r="Z390" s="157"/>
      <c r="AA390" s="157"/>
      <c r="AB390" s="157"/>
      <c r="AC390" s="157"/>
      <c r="AD390" s="157"/>
      <c r="AE390" s="157"/>
      <c r="AF390" s="159"/>
    </row>
    <row r="391" ht="15" customHeight="1">
      <c r="A391" s="198"/>
      <c r="B391" s="157"/>
      <c r="C391" s="157"/>
      <c r="D391" s="157"/>
      <c r="E391" s="157"/>
      <c r="F391" s="157"/>
      <c r="G391" s="157"/>
      <c r="H391" s="157"/>
      <c r="I391" s="157"/>
      <c r="J391" s="157"/>
      <c r="K391" s="157"/>
      <c r="L391" s="157"/>
      <c r="M391" s="157"/>
      <c r="N391" s="157"/>
      <c r="O391" s="157"/>
      <c r="P391" s="157"/>
      <c r="Q391" s="157"/>
      <c r="R391" s="157"/>
      <c r="S391" s="157"/>
      <c r="T391" t="s" s="154">
        <v>2313</v>
      </c>
      <c r="U391" s="157"/>
      <c r="V391" s="157"/>
      <c r="W391" s="157"/>
      <c r="X391" s="157"/>
      <c r="Y391" s="157"/>
      <c r="Z391" s="157"/>
      <c r="AA391" s="157"/>
      <c r="AB391" s="157"/>
      <c r="AC391" s="157"/>
      <c r="AD391" s="157"/>
      <c r="AE391" s="157"/>
      <c r="AF391" s="159"/>
    </row>
    <row r="392" ht="15" customHeight="1">
      <c r="A392" s="198"/>
      <c r="B392" s="157"/>
      <c r="C392" s="157"/>
      <c r="D392" s="157"/>
      <c r="E392" s="157"/>
      <c r="F392" s="157"/>
      <c r="G392" s="157"/>
      <c r="H392" s="157"/>
      <c r="I392" s="157"/>
      <c r="J392" s="157"/>
      <c r="K392" s="157"/>
      <c r="L392" s="157"/>
      <c r="M392" s="157"/>
      <c r="N392" s="157"/>
      <c r="O392" s="157"/>
      <c r="P392" s="157"/>
      <c r="Q392" s="157"/>
      <c r="R392" s="157"/>
      <c r="S392" s="157"/>
      <c r="T392" t="s" s="154">
        <v>2314</v>
      </c>
      <c r="U392" s="157"/>
      <c r="V392" s="157"/>
      <c r="W392" s="157"/>
      <c r="X392" s="157"/>
      <c r="Y392" s="157"/>
      <c r="Z392" s="157"/>
      <c r="AA392" s="157"/>
      <c r="AB392" s="157"/>
      <c r="AC392" s="157"/>
      <c r="AD392" s="157"/>
      <c r="AE392" s="157"/>
      <c r="AF392" s="159"/>
    </row>
    <row r="393" ht="15" customHeight="1">
      <c r="A393" s="198"/>
      <c r="B393" s="157"/>
      <c r="C393" s="157"/>
      <c r="D393" s="157"/>
      <c r="E393" s="157"/>
      <c r="F393" s="157"/>
      <c r="G393" s="157"/>
      <c r="H393" s="157"/>
      <c r="I393" s="157"/>
      <c r="J393" s="157"/>
      <c r="K393" s="157"/>
      <c r="L393" s="157"/>
      <c r="M393" s="157"/>
      <c r="N393" s="157"/>
      <c r="O393" s="157"/>
      <c r="P393" s="157"/>
      <c r="Q393" s="157"/>
      <c r="R393" s="157"/>
      <c r="S393" s="157"/>
      <c r="T393" t="s" s="154">
        <v>2315</v>
      </c>
      <c r="U393" s="157"/>
      <c r="V393" s="157"/>
      <c r="W393" s="157"/>
      <c r="X393" s="157"/>
      <c r="Y393" s="157"/>
      <c r="Z393" s="157"/>
      <c r="AA393" s="157"/>
      <c r="AB393" s="157"/>
      <c r="AC393" s="157"/>
      <c r="AD393" s="157"/>
      <c r="AE393" s="157"/>
      <c r="AF393" s="159"/>
    </row>
    <row r="394" ht="15" customHeight="1">
      <c r="A394" s="198"/>
      <c r="B394" s="157"/>
      <c r="C394" s="157"/>
      <c r="D394" s="157"/>
      <c r="E394" s="157"/>
      <c r="F394" s="157"/>
      <c r="G394" s="157"/>
      <c r="H394" s="157"/>
      <c r="I394" s="157"/>
      <c r="J394" s="157"/>
      <c r="K394" s="157"/>
      <c r="L394" s="157"/>
      <c r="M394" s="157"/>
      <c r="N394" s="157"/>
      <c r="O394" s="157"/>
      <c r="P394" s="157"/>
      <c r="Q394" s="157"/>
      <c r="R394" s="157"/>
      <c r="S394" s="157"/>
      <c r="T394" t="s" s="154">
        <v>2316</v>
      </c>
      <c r="U394" s="157"/>
      <c r="V394" s="157"/>
      <c r="W394" s="157"/>
      <c r="X394" s="157"/>
      <c r="Y394" s="157"/>
      <c r="Z394" s="157"/>
      <c r="AA394" s="157"/>
      <c r="AB394" s="157"/>
      <c r="AC394" s="157"/>
      <c r="AD394" s="157"/>
      <c r="AE394" s="157"/>
      <c r="AF394" s="159"/>
    </row>
    <row r="395" ht="15" customHeight="1">
      <c r="A395" s="198"/>
      <c r="B395" s="157"/>
      <c r="C395" s="157"/>
      <c r="D395" s="157"/>
      <c r="E395" s="157"/>
      <c r="F395" s="157"/>
      <c r="G395" s="157"/>
      <c r="H395" s="157"/>
      <c r="I395" s="157"/>
      <c r="J395" s="157"/>
      <c r="K395" s="157"/>
      <c r="L395" s="157"/>
      <c r="M395" s="157"/>
      <c r="N395" s="157"/>
      <c r="O395" s="157"/>
      <c r="P395" s="157"/>
      <c r="Q395" s="157"/>
      <c r="R395" s="157"/>
      <c r="S395" s="157"/>
      <c r="T395" t="s" s="154">
        <v>2317</v>
      </c>
      <c r="U395" s="157"/>
      <c r="V395" s="157"/>
      <c r="W395" s="157"/>
      <c r="X395" s="157"/>
      <c r="Y395" s="157"/>
      <c r="Z395" s="157"/>
      <c r="AA395" s="157"/>
      <c r="AB395" s="157"/>
      <c r="AC395" s="157"/>
      <c r="AD395" s="157"/>
      <c r="AE395" s="157"/>
      <c r="AF395" s="159"/>
    </row>
    <row r="396" ht="15" customHeight="1">
      <c r="A396" s="198"/>
      <c r="B396" s="157"/>
      <c r="C396" s="157"/>
      <c r="D396" s="157"/>
      <c r="E396" s="157"/>
      <c r="F396" s="157"/>
      <c r="G396" s="157"/>
      <c r="H396" s="157"/>
      <c r="I396" s="157"/>
      <c r="J396" s="157"/>
      <c r="K396" s="157"/>
      <c r="L396" s="157"/>
      <c r="M396" s="157"/>
      <c r="N396" s="157"/>
      <c r="O396" s="157"/>
      <c r="P396" s="157"/>
      <c r="Q396" s="157"/>
      <c r="R396" s="157"/>
      <c r="S396" s="157"/>
      <c r="T396" t="s" s="154">
        <v>2318</v>
      </c>
      <c r="U396" s="157"/>
      <c r="V396" s="157"/>
      <c r="W396" s="157"/>
      <c r="X396" s="157"/>
      <c r="Y396" s="157"/>
      <c r="Z396" s="157"/>
      <c r="AA396" s="157"/>
      <c r="AB396" s="157"/>
      <c r="AC396" s="157"/>
      <c r="AD396" s="157"/>
      <c r="AE396" s="157"/>
      <c r="AF396" s="159"/>
    </row>
    <row r="397" ht="15" customHeight="1">
      <c r="A397" s="198"/>
      <c r="B397" s="157"/>
      <c r="C397" s="157"/>
      <c r="D397" s="157"/>
      <c r="E397" s="157"/>
      <c r="F397" s="157"/>
      <c r="G397" s="157"/>
      <c r="H397" s="157"/>
      <c r="I397" s="157"/>
      <c r="J397" s="157"/>
      <c r="K397" s="157"/>
      <c r="L397" s="157"/>
      <c r="M397" s="157"/>
      <c r="N397" s="157"/>
      <c r="O397" s="157"/>
      <c r="P397" s="157"/>
      <c r="Q397" s="157"/>
      <c r="R397" s="157"/>
      <c r="S397" s="157"/>
      <c r="T397" t="s" s="154">
        <v>2319</v>
      </c>
      <c r="U397" s="157"/>
      <c r="V397" s="157"/>
      <c r="W397" s="157"/>
      <c r="X397" s="157"/>
      <c r="Y397" s="157"/>
      <c r="Z397" s="157"/>
      <c r="AA397" s="157"/>
      <c r="AB397" s="157"/>
      <c r="AC397" s="157"/>
      <c r="AD397" s="157"/>
      <c r="AE397" s="157"/>
      <c r="AF397" s="159"/>
    </row>
    <row r="398" ht="15" customHeight="1">
      <c r="A398" s="198"/>
      <c r="B398" s="157"/>
      <c r="C398" s="157"/>
      <c r="D398" s="157"/>
      <c r="E398" s="157"/>
      <c r="F398" s="157"/>
      <c r="G398" s="157"/>
      <c r="H398" s="157"/>
      <c r="I398" s="157"/>
      <c r="J398" s="157"/>
      <c r="K398" s="157"/>
      <c r="L398" s="157"/>
      <c r="M398" s="157"/>
      <c r="N398" s="157"/>
      <c r="O398" s="157"/>
      <c r="P398" s="157"/>
      <c r="Q398" s="157"/>
      <c r="R398" s="157"/>
      <c r="S398" s="157"/>
      <c r="T398" t="s" s="154">
        <v>2320</v>
      </c>
      <c r="U398" s="157"/>
      <c r="V398" s="157"/>
      <c r="W398" s="157"/>
      <c r="X398" s="157"/>
      <c r="Y398" s="157"/>
      <c r="Z398" s="157"/>
      <c r="AA398" s="157"/>
      <c r="AB398" s="157"/>
      <c r="AC398" s="157"/>
      <c r="AD398" s="157"/>
      <c r="AE398" s="157"/>
      <c r="AF398" s="159"/>
    </row>
    <row r="399" ht="15" customHeight="1">
      <c r="A399" s="198"/>
      <c r="B399" s="157"/>
      <c r="C399" s="157"/>
      <c r="D399" s="157"/>
      <c r="E399" s="157"/>
      <c r="F399" s="157"/>
      <c r="G399" s="157"/>
      <c r="H399" s="157"/>
      <c r="I399" s="157"/>
      <c r="J399" s="157"/>
      <c r="K399" s="157"/>
      <c r="L399" s="157"/>
      <c r="M399" s="157"/>
      <c r="N399" s="157"/>
      <c r="O399" s="157"/>
      <c r="P399" s="157"/>
      <c r="Q399" s="157"/>
      <c r="R399" s="157"/>
      <c r="S399" s="157"/>
      <c r="T399" t="s" s="154">
        <v>2321</v>
      </c>
      <c r="U399" s="157"/>
      <c r="V399" s="157"/>
      <c r="W399" s="157"/>
      <c r="X399" s="157"/>
      <c r="Y399" s="157"/>
      <c r="Z399" s="157"/>
      <c r="AA399" s="157"/>
      <c r="AB399" s="157"/>
      <c r="AC399" s="157"/>
      <c r="AD399" s="157"/>
      <c r="AE399" s="157"/>
      <c r="AF399" s="159"/>
    </row>
    <row r="400" ht="15" customHeight="1">
      <c r="A400" s="198"/>
      <c r="B400" s="157"/>
      <c r="C400" s="157"/>
      <c r="D400" s="157"/>
      <c r="E400" s="157"/>
      <c r="F400" s="157"/>
      <c r="G400" s="157"/>
      <c r="H400" s="157"/>
      <c r="I400" s="157"/>
      <c r="J400" s="157"/>
      <c r="K400" s="157"/>
      <c r="L400" s="157"/>
      <c r="M400" s="157"/>
      <c r="N400" s="157"/>
      <c r="O400" s="157"/>
      <c r="P400" s="157"/>
      <c r="Q400" s="157"/>
      <c r="R400" s="157"/>
      <c r="S400" s="157"/>
      <c r="T400" t="s" s="154">
        <v>2322</v>
      </c>
      <c r="U400" s="157"/>
      <c r="V400" s="157"/>
      <c r="W400" s="157"/>
      <c r="X400" s="157"/>
      <c r="Y400" s="157"/>
      <c r="Z400" s="157"/>
      <c r="AA400" s="157"/>
      <c r="AB400" s="157"/>
      <c r="AC400" s="157"/>
      <c r="AD400" s="157"/>
      <c r="AE400" s="157"/>
      <c r="AF400" s="159"/>
    </row>
    <row r="401" ht="15" customHeight="1">
      <c r="A401" s="198"/>
      <c r="B401" s="157"/>
      <c r="C401" s="157"/>
      <c r="D401" s="157"/>
      <c r="E401" s="157"/>
      <c r="F401" s="157"/>
      <c r="G401" s="157"/>
      <c r="H401" s="157"/>
      <c r="I401" s="157"/>
      <c r="J401" s="157"/>
      <c r="K401" s="157"/>
      <c r="L401" s="157"/>
      <c r="M401" s="157"/>
      <c r="N401" s="157"/>
      <c r="O401" s="157"/>
      <c r="P401" s="157"/>
      <c r="Q401" s="157"/>
      <c r="R401" s="157"/>
      <c r="S401" s="157"/>
      <c r="T401" t="s" s="154">
        <v>2323</v>
      </c>
      <c r="U401" s="157"/>
      <c r="V401" s="157"/>
      <c r="W401" s="157"/>
      <c r="X401" s="157"/>
      <c r="Y401" s="157"/>
      <c r="Z401" s="157"/>
      <c r="AA401" s="157"/>
      <c r="AB401" s="157"/>
      <c r="AC401" s="157"/>
      <c r="AD401" s="157"/>
      <c r="AE401" s="157"/>
      <c r="AF401" s="159"/>
    </row>
    <row r="402" ht="15" customHeight="1">
      <c r="A402" s="198"/>
      <c r="B402" s="157"/>
      <c r="C402" s="157"/>
      <c r="D402" s="157"/>
      <c r="E402" s="157"/>
      <c r="F402" s="157"/>
      <c r="G402" s="157"/>
      <c r="H402" s="157"/>
      <c r="I402" s="157"/>
      <c r="J402" s="157"/>
      <c r="K402" s="157"/>
      <c r="L402" s="157"/>
      <c r="M402" s="157"/>
      <c r="N402" s="157"/>
      <c r="O402" s="157"/>
      <c r="P402" s="157"/>
      <c r="Q402" s="157"/>
      <c r="R402" s="157"/>
      <c r="S402" s="157"/>
      <c r="T402" t="s" s="154">
        <v>2324</v>
      </c>
      <c r="U402" s="157"/>
      <c r="V402" s="157"/>
      <c r="W402" s="157"/>
      <c r="X402" s="157"/>
      <c r="Y402" s="157"/>
      <c r="Z402" s="157"/>
      <c r="AA402" s="157"/>
      <c r="AB402" s="157"/>
      <c r="AC402" s="157"/>
      <c r="AD402" s="157"/>
      <c r="AE402" s="157"/>
      <c r="AF402" s="159"/>
    </row>
    <row r="403" ht="15" customHeight="1">
      <c r="A403" s="198"/>
      <c r="B403" s="157"/>
      <c r="C403" s="157"/>
      <c r="D403" s="157"/>
      <c r="E403" s="157"/>
      <c r="F403" s="157"/>
      <c r="G403" s="157"/>
      <c r="H403" s="157"/>
      <c r="I403" s="157"/>
      <c r="J403" s="157"/>
      <c r="K403" s="157"/>
      <c r="L403" s="157"/>
      <c r="M403" s="157"/>
      <c r="N403" s="157"/>
      <c r="O403" s="157"/>
      <c r="P403" s="157"/>
      <c r="Q403" s="157"/>
      <c r="R403" s="157"/>
      <c r="S403" s="157"/>
      <c r="T403" t="s" s="154">
        <v>2325</v>
      </c>
      <c r="U403" s="157"/>
      <c r="V403" s="157"/>
      <c r="W403" s="157"/>
      <c r="X403" s="157"/>
      <c r="Y403" s="157"/>
      <c r="Z403" s="157"/>
      <c r="AA403" s="157"/>
      <c r="AB403" s="157"/>
      <c r="AC403" s="157"/>
      <c r="AD403" s="157"/>
      <c r="AE403" s="157"/>
      <c r="AF403" s="159"/>
    </row>
    <row r="404" ht="15" customHeight="1">
      <c r="A404" s="198"/>
      <c r="B404" s="157"/>
      <c r="C404" s="157"/>
      <c r="D404" s="157"/>
      <c r="E404" s="157"/>
      <c r="F404" s="157"/>
      <c r="G404" s="157"/>
      <c r="H404" s="157"/>
      <c r="I404" s="157"/>
      <c r="J404" s="157"/>
      <c r="K404" s="157"/>
      <c r="L404" s="157"/>
      <c r="M404" s="157"/>
      <c r="N404" s="157"/>
      <c r="O404" s="157"/>
      <c r="P404" s="157"/>
      <c r="Q404" s="157"/>
      <c r="R404" s="157"/>
      <c r="S404" s="157"/>
      <c r="T404" t="s" s="154">
        <v>2326</v>
      </c>
      <c r="U404" s="157"/>
      <c r="V404" s="157"/>
      <c r="W404" s="157"/>
      <c r="X404" s="157"/>
      <c r="Y404" s="157"/>
      <c r="Z404" s="157"/>
      <c r="AA404" s="157"/>
      <c r="AB404" s="157"/>
      <c r="AC404" s="157"/>
      <c r="AD404" s="157"/>
      <c r="AE404" s="157"/>
      <c r="AF404" s="159"/>
    </row>
    <row r="405" ht="15" customHeight="1">
      <c r="A405" s="198"/>
      <c r="B405" s="157"/>
      <c r="C405" s="157"/>
      <c r="D405" s="157"/>
      <c r="E405" s="157"/>
      <c r="F405" s="157"/>
      <c r="G405" s="157"/>
      <c r="H405" s="157"/>
      <c r="I405" s="157"/>
      <c r="J405" s="157"/>
      <c r="K405" s="157"/>
      <c r="L405" s="157"/>
      <c r="M405" s="157"/>
      <c r="N405" s="157"/>
      <c r="O405" s="157"/>
      <c r="P405" s="157"/>
      <c r="Q405" s="157"/>
      <c r="R405" s="157"/>
      <c r="S405" s="157"/>
      <c r="T405" t="s" s="154">
        <v>2327</v>
      </c>
      <c r="U405" s="157"/>
      <c r="V405" s="157"/>
      <c r="W405" s="157"/>
      <c r="X405" s="157"/>
      <c r="Y405" s="157"/>
      <c r="Z405" s="157"/>
      <c r="AA405" s="157"/>
      <c r="AB405" s="157"/>
      <c r="AC405" s="157"/>
      <c r="AD405" s="157"/>
      <c r="AE405" s="157"/>
      <c r="AF405" s="159"/>
    </row>
    <row r="406" ht="15" customHeight="1">
      <c r="A406" s="198"/>
      <c r="B406" s="157"/>
      <c r="C406" s="157"/>
      <c r="D406" s="157"/>
      <c r="E406" s="157"/>
      <c r="F406" s="157"/>
      <c r="G406" s="157"/>
      <c r="H406" s="157"/>
      <c r="I406" s="157"/>
      <c r="J406" s="157"/>
      <c r="K406" s="157"/>
      <c r="L406" s="157"/>
      <c r="M406" s="157"/>
      <c r="N406" s="157"/>
      <c r="O406" s="157"/>
      <c r="P406" s="157"/>
      <c r="Q406" s="157"/>
      <c r="R406" s="157"/>
      <c r="S406" s="157"/>
      <c r="T406" t="s" s="154">
        <v>2328</v>
      </c>
      <c r="U406" s="157"/>
      <c r="V406" s="157"/>
      <c r="W406" s="157"/>
      <c r="X406" s="157"/>
      <c r="Y406" s="157"/>
      <c r="Z406" s="157"/>
      <c r="AA406" s="157"/>
      <c r="AB406" s="157"/>
      <c r="AC406" s="157"/>
      <c r="AD406" s="157"/>
      <c r="AE406" s="157"/>
      <c r="AF406" s="159"/>
    </row>
    <row r="407" ht="15" customHeight="1">
      <c r="A407" s="198"/>
      <c r="B407" s="157"/>
      <c r="C407" s="157"/>
      <c r="D407" s="157"/>
      <c r="E407" s="157"/>
      <c r="F407" s="157"/>
      <c r="G407" s="157"/>
      <c r="H407" s="157"/>
      <c r="I407" s="157"/>
      <c r="J407" s="157"/>
      <c r="K407" s="157"/>
      <c r="L407" s="157"/>
      <c r="M407" s="157"/>
      <c r="N407" s="157"/>
      <c r="O407" s="157"/>
      <c r="P407" s="157"/>
      <c r="Q407" s="157"/>
      <c r="R407" s="157"/>
      <c r="S407" s="157"/>
      <c r="T407" t="s" s="154">
        <v>2329</v>
      </c>
      <c r="U407" s="157"/>
      <c r="V407" s="157"/>
      <c r="W407" s="157"/>
      <c r="X407" s="157"/>
      <c r="Y407" s="157"/>
      <c r="Z407" s="157"/>
      <c r="AA407" s="157"/>
      <c r="AB407" s="157"/>
      <c r="AC407" s="157"/>
      <c r="AD407" s="157"/>
      <c r="AE407" s="157"/>
      <c r="AF407" s="159"/>
    </row>
    <row r="408" ht="15" customHeight="1">
      <c r="A408" s="198"/>
      <c r="B408" s="157"/>
      <c r="C408" s="157"/>
      <c r="D408" s="157"/>
      <c r="E408" s="157"/>
      <c r="F408" s="157"/>
      <c r="G408" s="157"/>
      <c r="H408" s="157"/>
      <c r="I408" s="157"/>
      <c r="J408" s="157"/>
      <c r="K408" s="157"/>
      <c r="L408" s="157"/>
      <c r="M408" s="157"/>
      <c r="N408" s="157"/>
      <c r="O408" s="157"/>
      <c r="P408" s="157"/>
      <c r="Q408" s="157"/>
      <c r="R408" s="157"/>
      <c r="S408" s="157"/>
      <c r="T408" t="s" s="154">
        <v>2330</v>
      </c>
      <c r="U408" s="157"/>
      <c r="V408" s="157"/>
      <c r="W408" s="157"/>
      <c r="X408" s="157"/>
      <c r="Y408" s="157"/>
      <c r="Z408" s="157"/>
      <c r="AA408" s="157"/>
      <c r="AB408" s="157"/>
      <c r="AC408" s="157"/>
      <c r="AD408" s="157"/>
      <c r="AE408" s="157"/>
      <c r="AF408" s="159"/>
    </row>
    <row r="409" ht="15" customHeight="1">
      <c r="A409" s="198"/>
      <c r="B409" s="157"/>
      <c r="C409" s="157"/>
      <c r="D409" s="157"/>
      <c r="E409" s="157"/>
      <c r="F409" s="157"/>
      <c r="G409" s="157"/>
      <c r="H409" s="157"/>
      <c r="I409" s="157"/>
      <c r="J409" s="157"/>
      <c r="K409" s="157"/>
      <c r="L409" s="157"/>
      <c r="M409" s="157"/>
      <c r="N409" s="157"/>
      <c r="O409" s="157"/>
      <c r="P409" s="157"/>
      <c r="Q409" s="157"/>
      <c r="R409" s="157"/>
      <c r="S409" s="157"/>
      <c r="T409" t="s" s="154">
        <v>2331</v>
      </c>
      <c r="U409" s="157"/>
      <c r="V409" s="157"/>
      <c r="W409" s="157"/>
      <c r="X409" s="157"/>
      <c r="Y409" s="157"/>
      <c r="Z409" s="157"/>
      <c r="AA409" s="157"/>
      <c r="AB409" s="157"/>
      <c r="AC409" s="157"/>
      <c r="AD409" s="157"/>
      <c r="AE409" s="157"/>
      <c r="AF409" s="159"/>
    </row>
    <row r="410" ht="15" customHeight="1">
      <c r="A410" s="198"/>
      <c r="B410" s="157"/>
      <c r="C410" s="157"/>
      <c r="D410" s="157"/>
      <c r="E410" s="157"/>
      <c r="F410" s="157"/>
      <c r="G410" s="157"/>
      <c r="H410" s="157"/>
      <c r="I410" s="157"/>
      <c r="J410" s="157"/>
      <c r="K410" s="157"/>
      <c r="L410" s="157"/>
      <c r="M410" s="157"/>
      <c r="N410" s="157"/>
      <c r="O410" s="157"/>
      <c r="P410" s="157"/>
      <c r="Q410" s="157"/>
      <c r="R410" s="157"/>
      <c r="S410" s="157"/>
      <c r="T410" t="s" s="154">
        <v>2332</v>
      </c>
      <c r="U410" s="157"/>
      <c r="V410" s="157"/>
      <c r="W410" s="157"/>
      <c r="X410" s="157"/>
      <c r="Y410" s="157"/>
      <c r="Z410" s="157"/>
      <c r="AA410" s="157"/>
      <c r="AB410" s="157"/>
      <c r="AC410" s="157"/>
      <c r="AD410" s="157"/>
      <c r="AE410" s="157"/>
      <c r="AF410" s="159"/>
    </row>
    <row r="411" ht="15" customHeight="1">
      <c r="A411" s="198"/>
      <c r="B411" s="157"/>
      <c r="C411" s="157"/>
      <c r="D411" s="157"/>
      <c r="E411" s="157"/>
      <c r="F411" s="157"/>
      <c r="G411" s="157"/>
      <c r="H411" s="157"/>
      <c r="I411" s="157"/>
      <c r="J411" s="157"/>
      <c r="K411" s="157"/>
      <c r="L411" s="157"/>
      <c r="M411" s="157"/>
      <c r="N411" s="157"/>
      <c r="O411" s="157"/>
      <c r="P411" s="157"/>
      <c r="Q411" s="157"/>
      <c r="R411" s="157"/>
      <c r="S411" s="157"/>
      <c r="T411" t="s" s="154">
        <v>2333</v>
      </c>
      <c r="U411" s="157"/>
      <c r="V411" s="157"/>
      <c r="W411" s="157"/>
      <c r="X411" s="157"/>
      <c r="Y411" s="157"/>
      <c r="Z411" s="157"/>
      <c r="AA411" s="157"/>
      <c r="AB411" s="157"/>
      <c r="AC411" s="157"/>
      <c r="AD411" s="157"/>
      <c r="AE411" s="157"/>
      <c r="AF411" s="159"/>
    </row>
    <row r="412" ht="15" customHeight="1">
      <c r="A412" s="198"/>
      <c r="B412" s="157"/>
      <c r="C412" s="157"/>
      <c r="D412" s="157"/>
      <c r="E412" s="157"/>
      <c r="F412" s="157"/>
      <c r="G412" s="157"/>
      <c r="H412" s="157"/>
      <c r="I412" s="157"/>
      <c r="J412" s="157"/>
      <c r="K412" s="157"/>
      <c r="L412" s="157"/>
      <c r="M412" s="157"/>
      <c r="N412" s="157"/>
      <c r="O412" s="157"/>
      <c r="P412" s="157"/>
      <c r="Q412" s="157"/>
      <c r="R412" s="157"/>
      <c r="S412" s="157"/>
      <c r="T412" t="s" s="154">
        <v>2334</v>
      </c>
      <c r="U412" s="157"/>
      <c r="V412" s="157"/>
      <c r="W412" s="157"/>
      <c r="X412" s="157"/>
      <c r="Y412" s="157"/>
      <c r="Z412" s="157"/>
      <c r="AA412" s="157"/>
      <c r="AB412" s="157"/>
      <c r="AC412" s="157"/>
      <c r="AD412" s="157"/>
      <c r="AE412" s="157"/>
      <c r="AF412" s="159"/>
    </row>
    <row r="413" ht="15" customHeight="1">
      <c r="A413" s="198"/>
      <c r="B413" s="157"/>
      <c r="C413" s="157"/>
      <c r="D413" s="157"/>
      <c r="E413" s="157"/>
      <c r="F413" s="157"/>
      <c r="G413" s="157"/>
      <c r="H413" s="157"/>
      <c r="I413" s="157"/>
      <c r="J413" s="157"/>
      <c r="K413" s="157"/>
      <c r="L413" s="157"/>
      <c r="M413" s="157"/>
      <c r="N413" s="157"/>
      <c r="O413" s="157"/>
      <c r="P413" s="157"/>
      <c r="Q413" s="157"/>
      <c r="R413" s="157"/>
      <c r="S413" s="157"/>
      <c r="T413" t="s" s="154">
        <v>2335</v>
      </c>
      <c r="U413" s="157"/>
      <c r="V413" s="157"/>
      <c r="W413" s="157"/>
      <c r="X413" s="157"/>
      <c r="Y413" s="157"/>
      <c r="Z413" s="157"/>
      <c r="AA413" s="157"/>
      <c r="AB413" s="157"/>
      <c r="AC413" s="157"/>
      <c r="AD413" s="157"/>
      <c r="AE413" s="157"/>
      <c r="AF413" s="159"/>
    </row>
    <row r="414" ht="15" customHeight="1">
      <c r="A414" s="198"/>
      <c r="B414" s="157"/>
      <c r="C414" s="157"/>
      <c r="D414" s="157"/>
      <c r="E414" s="157"/>
      <c r="F414" s="157"/>
      <c r="G414" s="157"/>
      <c r="H414" s="157"/>
      <c r="I414" s="157"/>
      <c r="J414" s="157"/>
      <c r="K414" s="157"/>
      <c r="L414" s="157"/>
      <c r="M414" s="157"/>
      <c r="N414" s="157"/>
      <c r="O414" s="157"/>
      <c r="P414" s="157"/>
      <c r="Q414" s="157"/>
      <c r="R414" s="157"/>
      <c r="S414" s="157"/>
      <c r="T414" t="s" s="154">
        <v>2336</v>
      </c>
      <c r="U414" s="157"/>
      <c r="V414" s="157"/>
      <c r="W414" s="157"/>
      <c r="X414" s="157"/>
      <c r="Y414" s="157"/>
      <c r="Z414" s="157"/>
      <c r="AA414" s="157"/>
      <c r="AB414" s="157"/>
      <c r="AC414" s="157"/>
      <c r="AD414" s="157"/>
      <c r="AE414" s="157"/>
      <c r="AF414" s="159"/>
    </row>
    <row r="415" ht="15" customHeight="1">
      <c r="A415" s="198"/>
      <c r="B415" s="157"/>
      <c r="C415" s="157"/>
      <c r="D415" s="157"/>
      <c r="E415" s="157"/>
      <c r="F415" s="157"/>
      <c r="G415" s="157"/>
      <c r="H415" s="157"/>
      <c r="I415" s="157"/>
      <c r="J415" s="157"/>
      <c r="K415" s="157"/>
      <c r="L415" s="157"/>
      <c r="M415" s="157"/>
      <c r="N415" s="157"/>
      <c r="O415" s="157"/>
      <c r="P415" s="157"/>
      <c r="Q415" s="157"/>
      <c r="R415" s="157"/>
      <c r="S415" s="157"/>
      <c r="T415" t="s" s="154">
        <v>2337</v>
      </c>
      <c r="U415" s="157"/>
      <c r="V415" s="157"/>
      <c r="W415" s="157"/>
      <c r="X415" s="157"/>
      <c r="Y415" s="157"/>
      <c r="Z415" s="157"/>
      <c r="AA415" s="157"/>
      <c r="AB415" s="157"/>
      <c r="AC415" s="157"/>
      <c r="AD415" s="157"/>
      <c r="AE415" s="157"/>
      <c r="AF415" s="159"/>
    </row>
    <row r="416" ht="15" customHeight="1">
      <c r="A416" s="198"/>
      <c r="B416" s="157"/>
      <c r="C416" s="157"/>
      <c r="D416" s="157"/>
      <c r="E416" s="157"/>
      <c r="F416" s="157"/>
      <c r="G416" s="157"/>
      <c r="H416" s="157"/>
      <c r="I416" s="157"/>
      <c r="J416" s="157"/>
      <c r="K416" s="157"/>
      <c r="L416" s="157"/>
      <c r="M416" s="157"/>
      <c r="N416" s="157"/>
      <c r="O416" s="157"/>
      <c r="P416" s="157"/>
      <c r="Q416" s="157"/>
      <c r="R416" s="157"/>
      <c r="S416" s="157"/>
      <c r="T416" t="s" s="154">
        <v>2338</v>
      </c>
      <c r="U416" s="157"/>
      <c r="V416" s="157"/>
      <c r="W416" s="157"/>
      <c r="X416" s="157"/>
      <c r="Y416" s="157"/>
      <c r="Z416" s="157"/>
      <c r="AA416" s="157"/>
      <c r="AB416" s="157"/>
      <c r="AC416" s="157"/>
      <c r="AD416" s="157"/>
      <c r="AE416" s="157"/>
      <c r="AF416" s="159"/>
    </row>
    <row r="417" ht="15" customHeight="1">
      <c r="A417" s="198"/>
      <c r="B417" s="157"/>
      <c r="C417" s="157"/>
      <c r="D417" s="157"/>
      <c r="E417" s="157"/>
      <c r="F417" s="157"/>
      <c r="G417" s="157"/>
      <c r="H417" s="157"/>
      <c r="I417" s="157"/>
      <c r="J417" s="157"/>
      <c r="K417" s="157"/>
      <c r="L417" s="157"/>
      <c r="M417" s="157"/>
      <c r="N417" s="157"/>
      <c r="O417" s="157"/>
      <c r="P417" s="157"/>
      <c r="Q417" s="157"/>
      <c r="R417" s="157"/>
      <c r="S417" s="157"/>
      <c r="T417" t="s" s="154">
        <v>2339</v>
      </c>
      <c r="U417" s="157"/>
      <c r="V417" s="157"/>
      <c r="W417" s="157"/>
      <c r="X417" s="157"/>
      <c r="Y417" s="157"/>
      <c r="Z417" s="157"/>
      <c r="AA417" s="157"/>
      <c r="AB417" s="157"/>
      <c r="AC417" s="157"/>
      <c r="AD417" s="157"/>
      <c r="AE417" s="157"/>
      <c r="AF417" s="159"/>
    </row>
    <row r="418" ht="15" customHeight="1">
      <c r="A418" s="198"/>
      <c r="B418" s="157"/>
      <c r="C418" s="157"/>
      <c r="D418" s="157"/>
      <c r="E418" s="157"/>
      <c r="F418" s="157"/>
      <c r="G418" s="157"/>
      <c r="H418" s="157"/>
      <c r="I418" s="157"/>
      <c r="J418" s="157"/>
      <c r="K418" s="157"/>
      <c r="L418" s="157"/>
      <c r="M418" s="157"/>
      <c r="N418" s="157"/>
      <c r="O418" s="157"/>
      <c r="P418" s="157"/>
      <c r="Q418" s="157"/>
      <c r="R418" s="157"/>
      <c r="S418" s="157"/>
      <c r="T418" t="s" s="154">
        <v>2340</v>
      </c>
      <c r="U418" s="157"/>
      <c r="V418" s="157"/>
      <c r="W418" s="157"/>
      <c r="X418" s="157"/>
      <c r="Y418" s="157"/>
      <c r="Z418" s="157"/>
      <c r="AA418" s="157"/>
      <c r="AB418" s="157"/>
      <c r="AC418" s="157"/>
      <c r="AD418" s="157"/>
      <c r="AE418" s="157"/>
      <c r="AF418" s="159"/>
    </row>
    <row r="419" ht="15" customHeight="1">
      <c r="A419" s="198"/>
      <c r="B419" s="157"/>
      <c r="C419" s="157"/>
      <c r="D419" s="157"/>
      <c r="E419" s="157"/>
      <c r="F419" s="157"/>
      <c r="G419" s="157"/>
      <c r="H419" s="157"/>
      <c r="I419" s="157"/>
      <c r="J419" s="157"/>
      <c r="K419" s="157"/>
      <c r="L419" s="157"/>
      <c r="M419" s="157"/>
      <c r="N419" s="157"/>
      <c r="O419" s="157"/>
      <c r="P419" s="157"/>
      <c r="Q419" s="157"/>
      <c r="R419" s="157"/>
      <c r="S419" s="157"/>
      <c r="T419" t="s" s="154">
        <v>2341</v>
      </c>
      <c r="U419" s="157"/>
      <c r="V419" s="157"/>
      <c r="W419" s="157"/>
      <c r="X419" s="157"/>
      <c r="Y419" s="157"/>
      <c r="Z419" s="157"/>
      <c r="AA419" s="157"/>
      <c r="AB419" s="157"/>
      <c r="AC419" s="157"/>
      <c r="AD419" s="157"/>
      <c r="AE419" s="157"/>
      <c r="AF419" s="159"/>
    </row>
    <row r="420" ht="15" customHeight="1">
      <c r="A420" s="198"/>
      <c r="B420" s="157"/>
      <c r="C420" s="157"/>
      <c r="D420" s="157"/>
      <c r="E420" s="157"/>
      <c r="F420" s="157"/>
      <c r="G420" s="157"/>
      <c r="H420" s="157"/>
      <c r="I420" s="157"/>
      <c r="J420" s="157"/>
      <c r="K420" s="157"/>
      <c r="L420" s="157"/>
      <c r="M420" s="157"/>
      <c r="N420" s="157"/>
      <c r="O420" s="157"/>
      <c r="P420" s="157"/>
      <c r="Q420" s="157"/>
      <c r="R420" s="157"/>
      <c r="S420" s="157"/>
      <c r="T420" t="s" s="154">
        <v>2342</v>
      </c>
      <c r="U420" s="157"/>
      <c r="V420" s="157"/>
      <c r="W420" s="157"/>
      <c r="X420" s="157"/>
      <c r="Y420" s="157"/>
      <c r="Z420" s="157"/>
      <c r="AA420" s="157"/>
      <c r="AB420" s="157"/>
      <c r="AC420" s="157"/>
      <c r="AD420" s="157"/>
      <c r="AE420" s="157"/>
      <c r="AF420" s="159"/>
    </row>
    <row r="421" ht="15" customHeight="1">
      <c r="A421" s="198"/>
      <c r="B421" s="157"/>
      <c r="C421" s="157"/>
      <c r="D421" s="157"/>
      <c r="E421" s="157"/>
      <c r="F421" s="157"/>
      <c r="G421" s="157"/>
      <c r="H421" s="157"/>
      <c r="I421" s="157"/>
      <c r="J421" s="157"/>
      <c r="K421" s="157"/>
      <c r="L421" s="157"/>
      <c r="M421" s="157"/>
      <c r="N421" s="157"/>
      <c r="O421" s="157"/>
      <c r="P421" s="157"/>
      <c r="Q421" s="157"/>
      <c r="R421" s="157"/>
      <c r="S421" s="157"/>
      <c r="T421" t="s" s="154">
        <v>2343</v>
      </c>
      <c r="U421" s="157"/>
      <c r="V421" s="157"/>
      <c r="W421" s="157"/>
      <c r="X421" s="157"/>
      <c r="Y421" s="157"/>
      <c r="Z421" s="157"/>
      <c r="AA421" s="157"/>
      <c r="AB421" s="157"/>
      <c r="AC421" s="157"/>
      <c r="AD421" s="157"/>
      <c r="AE421" s="157"/>
      <c r="AF421" s="159"/>
    </row>
    <row r="422" ht="15" customHeight="1">
      <c r="A422" s="198"/>
      <c r="B422" s="157"/>
      <c r="C422" s="157"/>
      <c r="D422" s="157"/>
      <c r="E422" s="157"/>
      <c r="F422" s="157"/>
      <c r="G422" s="157"/>
      <c r="H422" s="157"/>
      <c r="I422" s="157"/>
      <c r="J422" s="157"/>
      <c r="K422" s="157"/>
      <c r="L422" s="157"/>
      <c r="M422" s="157"/>
      <c r="N422" s="157"/>
      <c r="O422" s="157"/>
      <c r="P422" s="157"/>
      <c r="Q422" s="157"/>
      <c r="R422" s="157"/>
      <c r="S422" s="157"/>
      <c r="T422" t="s" s="154">
        <v>2344</v>
      </c>
      <c r="U422" s="157"/>
      <c r="V422" s="157"/>
      <c r="W422" s="157"/>
      <c r="X422" s="157"/>
      <c r="Y422" s="157"/>
      <c r="Z422" s="157"/>
      <c r="AA422" s="157"/>
      <c r="AB422" s="157"/>
      <c r="AC422" s="157"/>
      <c r="AD422" s="157"/>
      <c r="AE422" s="157"/>
      <c r="AF422" s="159"/>
    </row>
    <row r="423" ht="15" customHeight="1">
      <c r="A423" s="198"/>
      <c r="B423" s="157"/>
      <c r="C423" s="157"/>
      <c r="D423" s="157"/>
      <c r="E423" s="157"/>
      <c r="F423" s="157"/>
      <c r="G423" s="157"/>
      <c r="H423" s="157"/>
      <c r="I423" s="157"/>
      <c r="J423" s="157"/>
      <c r="K423" s="157"/>
      <c r="L423" s="157"/>
      <c r="M423" s="157"/>
      <c r="N423" s="157"/>
      <c r="O423" s="157"/>
      <c r="P423" s="157"/>
      <c r="Q423" s="157"/>
      <c r="R423" s="157"/>
      <c r="S423" s="157"/>
      <c r="T423" t="s" s="154">
        <v>2345</v>
      </c>
      <c r="U423" s="157"/>
      <c r="V423" s="157"/>
      <c r="W423" s="157"/>
      <c r="X423" s="157"/>
      <c r="Y423" s="157"/>
      <c r="Z423" s="157"/>
      <c r="AA423" s="157"/>
      <c r="AB423" s="157"/>
      <c r="AC423" s="157"/>
      <c r="AD423" s="157"/>
      <c r="AE423" s="157"/>
      <c r="AF423" s="159"/>
    </row>
    <row r="424" ht="15" customHeight="1">
      <c r="A424" s="198"/>
      <c r="B424" s="157"/>
      <c r="C424" s="157"/>
      <c r="D424" s="157"/>
      <c r="E424" s="157"/>
      <c r="F424" s="157"/>
      <c r="G424" s="157"/>
      <c r="H424" s="157"/>
      <c r="I424" s="157"/>
      <c r="J424" s="157"/>
      <c r="K424" s="157"/>
      <c r="L424" s="157"/>
      <c r="M424" s="157"/>
      <c r="N424" s="157"/>
      <c r="O424" s="157"/>
      <c r="P424" s="157"/>
      <c r="Q424" s="157"/>
      <c r="R424" s="157"/>
      <c r="S424" s="157"/>
      <c r="T424" t="s" s="154">
        <v>2346</v>
      </c>
      <c r="U424" s="157"/>
      <c r="V424" s="157"/>
      <c r="W424" s="157"/>
      <c r="X424" s="157"/>
      <c r="Y424" s="157"/>
      <c r="Z424" s="157"/>
      <c r="AA424" s="157"/>
      <c r="AB424" s="157"/>
      <c r="AC424" s="157"/>
      <c r="AD424" s="157"/>
      <c r="AE424" s="157"/>
      <c r="AF424" s="159"/>
    </row>
    <row r="425" ht="15" customHeight="1">
      <c r="A425" s="198"/>
      <c r="B425" s="157"/>
      <c r="C425" s="157"/>
      <c r="D425" s="157"/>
      <c r="E425" s="157"/>
      <c r="F425" s="157"/>
      <c r="G425" s="157"/>
      <c r="H425" s="157"/>
      <c r="I425" s="157"/>
      <c r="J425" s="157"/>
      <c r="K425" s="157"/>
      <c r="L425" s="157"/>
      <c r="M425" s="157"/>
      <c r="N425" s="157"/>
      <c r="O425" s="157"/>
      <c r="P425" s="157"/>
      <c r="Q425" s="157"/>
      <c r="R425" s="157"/>
      <c r="S425" s="157"/>
      <c r="T425" t="s" s="154">
        <v>2347</v>
      </c>
      <c r="U425" s="157"/>
      <c r="V425" s="157"/>
      <c r="W425" s="157"/>
      <c r="X425" s="157"/>
      <c r="Y425" s="157"/>
      <c r="Z425" s="157"/>
      <c r="AA425" s="157"/>
      <c r="AB425" s="157"/>
      <c r="AC425" s="157"/>
      <c r="AD425" s="157"/>
      <c r="AE425" s="157"/>
      <c r="AF425" s="159"/>
    </row>
    <row r="426" ht="15" customHeight="1">
      <c r="A426" s="198"/>
      <c r="B426" s="157"/>
      <c r="C426" s="157"/>
      <c r="D426" s="157"/>
      <c r="E426" s="157"/>
      <c r="F426" s="157"/>
      <c r="G426" s="157"/>
      <c r="H426" s="157"/>
      <c r="I426" s="157"/>
      <c r="J426" s="157"/>
      <c r="K426" s="157"/>
      <c r="L426" s="157"/>
      <c r="M426" s="157"/>
      <c r="N426" s="157"/>
      <c r="O426" s="157"/>
      <c r="P426" s="157"/>
      <c r="Q426" s="157"/>
      <c r="R426" s="157"/>
      <c r="S426" s="157"/>
      <c r="T426" t="s" s="154">
        <v>2348</v>
      </c>
      <c r="U426" s="157"/>
      <c r="V426" s="157"/>
      <c r="W426" s="157"/>
      <c r="X426" s="157"/>
      <c r="Y426" s="157"/>
      <c r="Z426" s="157"/>
      <c r="AA426" s="157"/>
      <c r="AB426" s="157"/>
      <c r="AC426" s="157"/>
      <c r="AD426" s="157"/>
      <c r="AE426" s="157"/>
      <c r="AF426" s="159"/>
    </row>
    <row r="427" ht="15" customHeight="1">
      <c r="A427" s="198"/>
      <c r="B427" s="157"/>
      <c r="C427" s="157"/>
      <c r="D427" s="157"/>
      <c r="E427" s="157"/>
      <c r="F427" s="157"/>
      <c r="G427" s="157"/>
      <c r="H427" s="157"/>
      <c r="I427" s="157"/>
      <c r="J427" s="157"/>
      <c r="K427" s="157"/>
      <c r="L427" s="157"/>
      <c r="M427" s="157"/>
      <c r="N427" s="157"/>
      <c r="O427" s="157"/>
      <c r="P427" s="157"/>
      <c r="Q427" s="157"/>
      <c r="R427" s="157"/>
      <c r="S427" s="157"/>
      <c r="T427" t="s" s="154">
        <v>2349</v>
      </c>
      <c r="U427" s="157"/>
      <c r="V427" s="157"/>
      <c r="W427" s="157"/>
      <c r="X427" s="157"/>
      <c r="Y427" s="157"/>
      <c r="Z427" s="157"/>
      <c r="AA427" s="157"/>
      <c r="AB427" s="157"/>
      <c r="AC427" s="157"/>
      <c r="AD427" s="157"/>
      <c r="AE427" s="157"/>
      <c r="AF427" s="159"/>
    </row>
    <row r="428" ht="15" customHeight="1">
      <c r="A428" s="198"/>
      <c r="B428" s="157"/>
      <c r="C428" s="157"/>
      <c r="D428" s="157"/>
      <c r="E428" s="157"/>
      <c r="F428" s="157"/>
      <c r="G428" s="157"/>
      <c r="H428" s="157"/>
      <c r="I428" s="157"/>
      <c r="J428" s="157"/>
      <c r="K428" s="157"/>
      <c r="L428" s="157"/>
      <c r="M428" s="157"/>
      <c r="N428" s="157"/>
      <c r="O428" s="157"/>
      <c r="P428" s="157"/>
      <c r="Q428" s="157"/>
      <c r="R428" s="157"/>
      <c r="S428" s="157"/>
      <c r="T428" t="s" s="154">
        <v>2350</v>
      </c>
      <c r="U428" s="157"/>
      <c r="V428" s="157"/>
      <c r="W428" s="157"/>
      <c r="X428" s="157"/>
      <c r="Y428" s="157"/>
      <c r="Z428" s="157"/>
      <c r="AA428" s="157"/>
      <c r="AB428" s="157"/>
      <c r="AC428" s="157"/>
      <c r="AD428" s="157"/>
      <c r="AE428" s="157"/>
      <c r="AF428" s="159"/>
    </row>
    <row r="429" ht="15" customHeight="1">
      <c r="A429" s="198"/>
      <c r="B429" s="157"/>
      <c r="C429" s="157"/>
      <c r="D429" s="157"/>
      <c r="E429" s="157"/>
      <c r="F429" s="157"/>
      <c r="G429" s="157"/>
      <c r="H429" s="157"/>
      <c r="I429" s="157"/>
      <c r="J429" s="157"/>
      <c r="K429" s="157"/>
      <c r="L429" s="157"/>
      <c r="M429" s="157"/>
      <c r="N429" s="157"/>
      <c r="O429" s="157"/>
      <c r="P429" s="157"/>
      <c r="Q429" s="157"/>
      <c r="R429" s="157"/>
      <c r="S429" s="157"/>
      <c r="T429" t="s" s="154">
        <v>2351</v>
      </c>
      <c r="U429" s="157"/>
      <c r="V429" s="157"/>
      <c r="W429" s="157"/>
      <c r="X429" s="157"/>
      <c r="Y429" s="157"/>
      <c r="Z429" s="157"/>
      <c r="AA429" s="157"/>
      <c r="AB429" s="157"/>
      <c r="AC429" s="157"/>
      <c r="AD429" s="157"/>
      <c r="AE429" s="157"/>
      <c r="AF429" s="159"/>
    </row>
    <row r="430" ht="15" customHeight="1">
      <c r="A430" s="198"/>
      <c r="B430" s="157"/>
      <c r="C430" s="157"/>
      <c r="D430" s="157"/>
      <c r="E430" s="157"/>
      <c r="F430" s="157"/>
      <c r="G430" s="157"/>
      <c r="H430" s="157"/>
      <c r="I430" s="157"/>
      <c r="J430" s="157"/>
      <c r="K430" s="157"/>
      <c r="L430" s="157"/>
      <c r="M430" s="157"/>
      <c r="N430" s="157"/>
      <c r="O430" s="157"/>
      <c r="P430" s="157"/>
      <c r="Q430" s="157"/>
      <c r="R430" s="157"/>
      <c r="S430" s="157"/>
      <c r="T430" t="s" s="154">
        <v>2352</v>
      </c>
      <c r="U430" s="157"/>
      <c r="V430" s="157"/>
      <c r="W430" s="157"/>
      <c r="X430" s="157"/>
      <c r="Y430" s="157"/>
      <c r="Z430" s="157"/>
      <c r="AA430" s="157"/>
      <c r="AB430" s="157"/>
      <c r="AC430" s="157"/>
      <c r="AD430" s="157"/>
      <c r="AE430" s="157"/>
      <c r="AF430" s="159"/>
    </row>
    <row r="431" ht="15" customHeight="1">
      <c r="A431" s="198"/>
      <c r="B431" s="157"/>
      <c r="C431" s="157"/>
      <c r="D431" s="157"/>
      <c r="E431" s="157"/>
      <c r="F431" s="157"/>
      <c r="G431" s="157"/>
      <c r="H431" s="157"/>
      <c r="I431" s="157"/>
      <c r="J431" s="157"/>
      <c r="K431" s="157"/>
      <c r="L431" s="157"/>
      <c r="M431" s="157"/>
      <c r="N431" s="157"/>
      <c r="O431" s="157"/>
      <c r="P431" s="157"/>
      <c r="Q431" s="157"/>
      <c r="R431" s="157"/>
      <c r="S431" s="157"/>
      <c r="T431" t="s" s="154">
        <v>2353</v>
      </c>
      <c r="U431" s="157"/>
      <c r="V431" s="157"/>
      <c r="W431" s="157"/>
      <c r="X431" s="157"/>
      <c r="Y431" s="157"/>
      <c r="Z431" s="157"/>
      <c r="AA431" s="157"/>
      <c r="AB431" s="157"/>
      <c r="AC431" s="157"/>
      <c r="AD431" s="157"/>
      <c r="AE431" s="157"/>
      <c r="AF431" s="159"/>
    </row>
    <row r="432" ht="15" customHeight="1">
      <c r="A432" s="198"/>
      <c r="B432" s="157"/>
      <c r="C432" s="157"/>
      <c r="D432" s="157"/>
      <c r="E432" s="157"/>
      <c r="F432" s="157"/>
      <c r="G432" s="157"/>
      <c r="H432" s="157"/>
      <c r="I432" s="157"/>
      <c r="J432" s="157"/>
      <c r="K432" s="157"/>
      <c r="L432" s="157"/>
      <c r="M432" s="157"/>
      <c r="N432" s="157"/>
      <c r="O432" s="157"/>
      <c r="P432" s="157"/>
      <c r="Q432" s="157"/>
      <c r="R432" s="157"/>
      <c r="S432" s="157"/>
      <c r="T432" t="s" s="154">
        <v>2354</v>
      </c>
      <c r="U432" s="157"/>
      <c r="V432" s="157"/>
      <c r="W432" s="157"/>
      <c r="X432" s="157"/>
      <c r="Y432" s="157"/>
      <c r="Z432" s="157"/>
      <c r="AA432" s="157"/>
      <c r="AB432" s="157"/>
      <c r="AC432" s="157"/>
      <c r="AD432" s="157"/>
      <c r="AE432" s="157"/>
      <c r="AF432" s="159"/>
    </row>
    <row r="433" ht="15" customHeight="1">
      <c r="A433" s="198"/>
      <c r="B433" s="157"/>
      <c r="C433" s="157"/>
      <c r="D433" s="157"/>
      <c r="E433" s="157"/>
      <c r="F433" s="157"/>
      <c r="G433" s="157"/>
      <c r="H433" s="157"/>
      <c r="I433" s="157"/>
      <c r="J433" s="157"/>
      <c r="K433" s="157"/>
      <c r="L433" s="157"/>
      <c r="M433" s="157"/>
      <c r="N433" s="157"/>
      <c r="O433" s="157"/>
      <c r="P433" s="157"/>
      <c r="Q433" s="157"/>
      <c r="R433" s="157"/>
      <c r="S433" s="157"/>
      <c r="T433" t="s" s="154">
        <v>2355</v>
      </c>
      <c r="U433" s="157"/>
      <c r="V433" s="157"/>
      <c r="W433" s="157"/>
      <c r="X433" s="157"/>
      <c r="Y433" s="157"/>
      <c r="Z433" s="157"/>
      <c r="AA433" s="157"/>
      <c r="AB433" s="157"/>
      <c r="AC433" s="157"/>
      <c r="AD433" s="157"/>
      <c r="AE433" s="157"/>
      <c r="AF433" s="159"/>
    </row>
    <row r="434" ht="15" customHeight="1">
      <c r="A434" s="198"/>
      <c r="B434" s="157"/>
      <c r="C434" s="157"/>
      <c r="D434" s="157"/>
      <c r="E434" s="157"/>
      <c r="F434" s="157"/>
      <c r="G434" s="157"/>
      <c r="H434" s="157"/>
      <c r="I434" s="157"/>
      <c r="J434" s="157"/>
      <c r="K434" s="157"/>
      <c r="L434" s="157"/>
      <c r="M434" s="157"/>
      <c r="N434" s="157"/>
      <c r="O434" s="157"/>
      <c r="P434" s="157"/>
      <c r="Q434" s="157"/>
      <c r="R434" s="157"/>
      <c r="S434" s="157"/>
      <c r="T434" t="s" s="154">
        <v>2356</v>
      </c>
      <c r="U434" s="157"/>
      <c r="V434" s="157"/>
      <c r="W434" s="157"/>
      <c r="X434" s="157"/>
      <c r="Y434" s="157"/>
      <c r="Z434" s="157"/>
      <c r="AA434" s="157"/>
      <c r="AB434" s="157"/>
      <c r="AC434" s="157"/>
      <c r="AD434" s="157"/>
      <c r="AE434" s="157"/>
      <c r="AF434" s="159"/>
    </row>
    <row r="435" ht="15" customHeight="1">
      <c r="A435" s="198"/>
      <c r="B435" s="157"/>
      <c r="C435" s="157"/>
      <c r="D435" s="157"/>
      <c r="E435" s="157"/>
      <c r="F435" s="157"/>
      <c r="G435" s="157"/>
      <c r="H435" s="157"/>
      <c r="I435" s="157"/>
      <c r="J435" s="157"/>
      <c r="K435" s="157"/>
      <c r="L435" s="157"/>
      <c r="M435" s="157"/>
      <c r="N435" s="157"/>
      <c r="O435" s="157"/>
      <c r="P435" s="157"/>
      <c r="Q435" s="157"/>
      <c r="R435" s="157"/>
      <c r="S435" s="157"/>
      <c r="T435" t="s" s="154">
        <v>2357</v>
      </c>
      <c r="U435" s="157"/>
      <c r="V435" s="157"/>
      <c r="W435" s="157"/>
      <c r="X435" s="157"/>
      <c r="Y435" s="157"/>
      <c r="Z435" s="157"/>
      <c r="AA435" s="157"/>
      <c r="AB435" s="157"/>
      <c r="AC435" s="157"/>
      <c r="AD435" s="157"/>
      <c r="AE435" s="157"/>
      <c r="AF435" s="159"/>
    </row>
    <row r="436" ht="15" customHeight="1">
      <c r="A436" s="198"/>
      <c r="B436" s="157"/>
      <c r="C436" s="157"/>
      <c r="D436" s="157"/>
      <c r="E436" s="157"/>
      <c r="F436" s="157"/>
      <c r="G436" s="157"/>
      <c r="H436" s="157"/>
      <c r="I436" s="157"/>
      <c r="J436" s="157"/>
      <c r="K436" s="157"/>
      <c r="L436" s="157"/>
      <c r="M436" s="157"/>
      <c r="N436" s="157"/>
      <c r="O436" s="157"/>
      <c r="P436" s="157"/>
      <c r="Q436" s="157"/>
      <c r="R436" s="157"/>
      <c r="S436" s="157"/>
      <c r="T436" t="s" s="154">
        <v>2358</v>
      </c>
      <c r="U436" s="157"/>
      <c r="V436" s="157"/>
      <c r="W436" s="157"/>
      <c r="X436" s="157"/>
      <c r="Y436" s="157"/>
      <c r="Z436" s="157"/>
      <c r="AA436" s="157"/>
      <c r="AB436" s="157"/>
      <c r="AC436" s="157"/>
      <c r="AD436" s="157"/>
      <c r="AE436" s="157"/>
      <c r="AF436" s="159"/>
    </row>
    <row r="437" ht="15" customHeight="1">
      <c r="A437" s="198"/>
      <c r="B437" s="157"/>
      <c r="C437" s="157"/>
      <c r="D437" s="157"/>
      <c r="E437" s="157"/>
      <c r="F437" s="157"/>
      <c r="G437" s="157"/>
      <c r="H437" s="157"/>
      <c r="I437" s="157"/>
      <c r="J437" s="157"/>
      <c r="K437" s="157"/>
      <c r="L437" s="157"/>
      <c r="M437" s="157"/>
      <c r="N437" s="157"/>
      <c r="O437" s="157"/>
      <c r="P437" s="157"/>
      <c r="Q437" s="157"/>
      <c r="R437" s="157"/>
      <c r="S437" s="157"/>
      <c r="T437" t="s" s="154">
        <v>2359</v>
      </c>
      <c r="U437" s="157"/>
      <c r="V437" s="157"/>
      <c r="W437" s="157"/>
      <c r="X437" s="157"/>
      <c r="Y437" s="157"/>
      <c r="Z437" s="157"/>
      <c r="AA437" s="157"/>
      <c r="AB437" s="157"/>
      <c r="AC437" s="157"/>
      <c r="AD437" s="157"/>
      <c r="AE437" s="157"/>
      <c r="AF437" s="159"/>
    </row>
    <row r="438" ht="15" customHeight="1">
      <c r="A438" s="198"/>
      <c r="B438" s="157"/>
      <c r="C438" s="157"/>
      <c r="D438" s="157"/>
      <c r="E438" s="157"/>
      <c r="F438" s="157"/>
      <c r="G438" s="157"/>
      <c r="H438" s="157"/>
      <c r="I438" s="157"/>
      <c r="J438" s="157"/>
      <c r="K438" s="157"/>
      <c r="L438" s="157"/>
      <c r="M438" s="157"/>
      <c r="N438" s="157"/>
      <c r="O438" s="157"/>
      <c r="P438" s="157"/>
      <c r="Q438" s="157"/>
      <c r="R438" s="157"/>
      <c r="S438" s="157"/>
      <c r="T438" t="s" s="154">
        <v>2360</v>
      </c>
      <c r="U438" s="157"/>
      <c r="V438" s="157"/>
      <c r="W438" s="157"/>
      <c r="X438" s="157"/>
      <c r="Y438" s="157"/>
      <c r="Z438" s="157"/>
      <c r="AA438" s="157"/>
      <c r="AB438" s="157"/>
      <c r="AC438" s="157"/>
      <c r="AD438" s="157"/>
      <c r="AE438" s="157"/>
      <c r="AF438" s="159"/>
    </row>
    <row r="439" ht="15" customHeight="1">
      <c r="A439" s="198"/>
      <c r="B439" s="157"/>
      <c r="C439" s="157"/>
      <c r="D439" s="157"/>
      <c r="E439" s="157"/>
      <c r="F439" s="157"/>
      <c r="G439" s="157"/>
      <c r="H439" s="157"/>
      <c r="I439" s="157"/>
      <c r="J439" s="157"/>
      <c r="K439" s="157"/>
      <c r="L439" s="157"/>
      <c r="M439" s="157"/>
      <c r="N439" s="157"/>
      <c r="O439" s="157"/>
      <c r="P439" s="157"/>
      <c r="Q439" s="157"/>
      <c r="R439" s="157"/>
      <c r="S439" s="157"/>
      <c r="T439" t="s" s="154">
        <v>2361</v>
      </c>
      <c r="U439" s="157"/>
      <c r="V439" s="157"/>
      <c r="W439" s="157"/>
      <c r="X439" s="157"/>
      <c r="Y439" s="157"/>
      <c r="Z439" s="157"/>
      <c r="AA439" s="157"/>
      <c r="AB439" s="157"/>
      <c r="AC439" s="157"/>
      <c r="AD439" s="157"/>
      <c r="AE439" s="157"/>
      <c r="AF439" s="159"/>
    </row>
    <row r="440" ht="15" customHeight="1">
      <c r="A440" s="198"/>
      <c r="B440" s="157"/>
      <c r="C440" s="157"/>
      <c r="D440" s="157"/>
      <c r="E440" s="157"/>
      <c r="F440" s="157"/>
      <c r="G440" s="157"/>
      <c r="H440" s="157"/>
      <c r="I440" s="157"/>
      <c r="J440" s="157"/>
      <c r="K440" s="157"/>
      <c r="L440" s="157"/>
      <c r="M440" s="157"/>
      <c r="N440" s="157"/>
      <c r="O440" s="157"/>
      <c r="P440" s="157"/>
      <c r="Q440" s="157"/>
      <c r="R440" s="157"/>
      <c r="S440" s="157"/>
      <c r="T440" t="s" s="154">
        <v>2362</v>
      </c>
      <c r="U440" s="157"/>
      <c r="V440" s="157"/>
      <c r="W440" s="157"/>
      <c r="X440" s="157"/>
      <c r="Y440" s="157"/>
      <c r="Z440" s="157"/>
      <c r="AA440" s="157"/>
      <c r="AB440" s="157"/>
      <c r="AC440" s="157"/>
      <c r="AD440" s="157"/>
      <c r="AE440" s="157"/>
      <c r="AF440" s="159"/>
    </row>
    <row r="441" ht="15" customHeight="1">
      <c r="A441" s="198"/>
      <c r="B441" s="157"/>
      <c r="C441" s="157"/>
      <c r="D441" s="157"/>
      <c r="E441" s="157"/>
      <c r="F441" s="157"/>
      <c r="G441" s="157"/>
      <c r="H441" s="157"/>
      <c r="I441" s="157"/>
      <c r="J441" s="157"/>
      <c r="K441" s="157"/>
      <c r="L441" s="157"/>
      <c r="M441" s="157"/>
      <c r="N441" s="157"/>
      <c r="O441" s="157"/>
      <c r="P441" s="157"/>
      <c r="Q441" s="157"/>
      <c r="R441" s="157"/>
      <c r="S441" s="157"/>
      <c r="T441" t="s" s="154">
        <v>2363</v>
      </c>
      <c r="U441" s="157"/>
      <c r="V441" s="157"/>
      <c r="W441" s="157"/>
      <c r="X441" s="157"/>
      <c r="Y441" s="157"/>
      <c r="Z441" s="157"/>
      <c r="AA441" s="157"/>
      <c r="AB441" s="157"/>
      <c r="AC441" s="157"/>
      <c r="AD441" s="157"/>
      <c r="AE441" s="157"/>
      <c r="AF441" s="159"/>
    </row>
    <row r="442" ht="15" customHeight="1">
      <c r="A442" s="198"/>
      <c r="B442" s="157"/>
      <c r="C442" s="157"/>
      <c r="D442" s="157"/>
      <c r="E442" s="157"/>
      <c r="F442" s="157"/>
      <c r="G442" s="157"/>
      <c r="H442" s="157"/>
      <c r="I442" s="157"/>
      <c r="J442" s="157"/>
      <c r="K442" s="157"/>
      <c r="L442" s="157"/>
      <c r="M442" s="157"/>
      <c r="N442" s="157"/>
      <c r="O442" s="157"/>
      <c r="P442" s="157"/>
      <c r="Q442" s="157"/>
      <c r="R442" s="157"/>
      <c r="S442" s="157"/>
      <c r="T442" t="s" s="154">
        <v>2364</v>
      </c>
      <c r="U442" s="157"/>
      <c r="V442" s="157"/>
      <c r="W442" s="157"/>
      <c r="X442" s="157"/>
      <c r="Y442" s="157"/>
      <c r="Z442" s="157"/>
      <c r="AA442" s="157"/>
      <c r="AB442" s="157"/>
      <c r="AC442" s="157"/>
      <c r="AD442" s="157"/>
      <c r="AE442" s="157"/>
      <c r="AF442" s="159"/>
    </row>
    <row r="443" ht="15" customHeight="1">
      <c r="A443" s="198"/>
      <c r="B443" s="157"/>
      <c r="C443" s="157"/>
      <c r="D443" s="157"/>
      <c r="E443" s="157"/>
      <c r="F443" s="157"/>
      <c r="G443" s="157"/>
      <c r="H443" s="157"/>
      <c r="I443" s="157"/>
      <c r="J443" s="157"/>
      <c r="K443" s="157"/>
      <c r="L443" s="157"/>
      <c r="M443" s="157"/>
      <c r="N443" s="157"/>
      <c r="O443" s="157"/>
      <c r="P443" s="157"/>
      <c r="Q443" s="157"/>
      <c r="R443" s="157"/>
      <c r="S443" s="157"/>
      <c r="T443" t="s" s="154">
        <v>2365</v>
      </c>
      <c r="U443" s="157"/>
      <c r="V443" s="157"/>
      <c r="W443" s="157"/>
      <c r="X443" s="157"/>
      <c r="Y443" s="157"/>
      <c r="Z443" s="157"/>
      <c r="AA443" s="157"/>
      <c r="AB443" s="157"/>
      <c r="AC443" s="157"/>
      <c r="AD443" s="157"/>
      <c r="AE443" s="157"/>
      <c r="AF443" s="159"/>
    </row>
    <row r="444" ht="15" customHeight="1">
      <c r="A444" s="198"/>
      <c r="B444" s="157"/>
      <c r="C444" s="157"/>
      <c r="D444" s="157"/>
      <c r="E444" s="157"/>
      <c r="F444" s="157"/>
      <c r="G444" s="157"/>
      <c r="H444" s="157"/>
      <c r="I444" s="157"/>
      <c r="J444" s="157"/>
      <c r="K444" s="157"/>
      <c r="L444" s="157"/>
      <c r="M444" s="157"/>
      <c r="N444" s="157"/>
      <c r="O444" s="157"/>
      <c r="P444" s="157"/>
      <c r="Q444" s="157"/>
      <c r="R444" s="157"/>
      <c r="S444" s="157"/>
      <c r="T444" t="s" s="154">
        <v>2366</v>
      </c>
      <c r="U444" s="157"/>
      <c r="V444" s="157"/>
      <c r="W444" s="157"/>
      <c r="X444" s="157"/>
      <c r="Y444" s="157"/>
      <c r="Z444" s="157"/>
      <c r="AA444" s="157"/>
      <c r="AB444" s="157"/>
      <c r="AC444" s="157"/>
      <c r="AD444" s="157"/>
      <c r="AE444" s="157"/>
      <c r="AF444" s="159"/>
    </row>
    <row r="445" ht="15" customHeight="1">
      <c r="A445" s="198"/>
      <c r="B445" s="157"/>
      <c r="C445" s="157"/>
      <c r="D445" s="157"/>
      <c r="E445" s="157"/>
      <c r="F445" s="157"/>
      <c r="G445" s="157"/>
      <c r="H445" s="157"/>
      <c r="I445" s="157"/>
      <c r="J445" s="157"/>
      <c r="K445" s="157"/>
      <c r="L445" s="157"/>
      <c r="M445" s="157"/>
      <c r="N445" s="157"/>
      <c r="O445" s="157"/>
      <c r="P445" s="157"/>
      <c r="Q445" s="157"/>
      <c r="R445" s="157"/>
      <c r="S445" s="157"/>
      <c r="T445" t="s" s="154">
        <v>2367</v>
      </c>
      <c r="U445" s="157"/>
      <c r="V445" s="157"/>
      <c r="W445" s="157"/>
      <c r="X445" s="157"/>
      <c r="Y445" s="157"/>
      <c r="Z445" s="157"/>
      <c r="AA445" s="157"/>
      <c r="AB445" s="157"/>
      <c r="AC445" s="157"/>
      <c r="AD445" s="157"/>
      <c r="AE445" s="157"/>
      <c r="AF445" s="159"/>
    </row>
    <row r="446" ht="15" customHeight="1">
      <c r="A446" s="198"/>
      <c r="B446" s="157"/>
      <c r="C446" s="157"/>
      <c r="D446" s="157"/>
      <c r="E446" s="157"/>
      <c r="F446" s="157"/>
      <c r="G446" s="157"/>
      <c r="H446" s="157"/>
      <c r="I446" s="157"/>
      <c r="J446" s="157"/>
      <c r="K446" s="157"/>
      <c r="L446" s="157"/>
      <c r="M446" s="157"/>
      <c r="N446" s="157"/>
      <c r="O446" s="157"/>
      <c r="P446" s="157"/>
      <c r="Q446" s="157"/>
      <c r="R446" s="157"/>
      <c r="S446" s="157"/>
      <c r="T446" t="s" s="154">
        <v>2368</v>
      </c>
      <c r="U446" s="157"/>
      <c r="V446" s="157"/>
      <c r="W446" s="157"/>
      <c r="X446" s="157"/>
      <c r="Y446" s="157"/>
      <c r="Z446" s="157"/>
      <c r="AA446" s="157"/>
      <c r="AB446" s="157"/>
      <c r="AC446" s="157"/>
      <c r="AD446" s="157"/>
      <c r="AE446" s="157"/>
      <c r="AF446" s="159"/>
    </row>
    <row r="447" ht="15" customHeight="1">
      <c r="A447" s="198"/>
      <c r="B447" s="157"/>
      <c r="C447" s="157"/>
      <c r="D447" s="157"/>
      <c r="E447" s="157"/>
      <c r="F447" s="157"/>
      <c r="G447" s="157"/>
      <c r="H447" s="157"/>
      <c r="I447" s="157"/>
      <c r="J447" s="157"/>
      <c r="K447" s="157"/>
      <c r="L447" s="157"/>
      <c r="M447" s="157"/>
      <c r="N447" s="157"/>
      <c r="O447" s="157"/>
      <c r="P447" s="157"/>
      <c r="Q447" s="157"/>
      <c r="R447" s="157"/>
      <c r="S447" s="157"/>
      <c r="T447" t="s" s="154">
        <v>2369</v>
      </c>
      <c r="U447" s="157"/>
      <c r="V447" s="157"/>
      <c r="W447" s="157"/>
      <c r="X447" s="157"/>
      <c r="Y447" s="157"/>
      <c r="Z447" s="157"/>
      <c r="AA447" s="157"/>
      <c r="AB447" s="157"/>
      <c r="AC447" s="157"/>
      <c r="AD447" s="157"/>
      <c r="AE447" s="157"/>
      <c r="AF447" s="159"/>
    </row>
    <row r="448" ht="15" customHeight="1">
      <c r="A448" s="198"/>
      <c r="B448" s="157"/>
      <c r="C448" s="157"/>
      <c r="D448" s="157"/>
      <c r="E448" s="157"/>
      <c r="F448" s="157"/>
      <c r="G448" s="157"/>
      <c r="H448" s="157"/>
      <c r="I448" s="157"/>
      <c r="J448" s="157"/>
      <c r="K448" s="157"/>
      <c r="L448" s="157"/>
      <c r="M448" s="157"/>
      <c r="N448" s="157"/>
      <c r="O448" s="157"/>
      <c r="P448" s="157"/>
      <c r="Q448" s="157"/>
      <c r="R448" s="157"/>
      <c r="S448" s="157"/>
      <c r="T448" t="s" s="154">
        <v>2370</v>
      </c>
      <c r="U448" s="157"/>
      <c r="V448" s="157"/>
      <c r="W448" s="157"/>
      <c r="X448" s="157"/>
      <c r="Y448" s="157"/>
      <c r="Z448" s="157"/>
      <c r="AA448" s="157"/>
      <c r="AB448" s="157"/>
      <c r="AC448" s="157"/>
      <c r="AD448" s="157"/>
      <c r="AE448" s="157"/>
      <c r="AF448" s="159"/>
    </row>
    <row r="449" ht="15" customHeight="1">
      <c r="A449" s="198"/>
      <c r="B449" s="157"/>
      <c r="C449" s="157"/>
      <c r="D449" s="157"/>
      <c r="E449" s="157"/>
      <c r="F449" s="157"/>
      <c r="G449" s="157"/>
      <c r="H449" s="157"/>
      <c r="I449" s="157"/>
      <c r="J449" s="157"/>
      <c r="K449" s="157"/>
      <c r="L449" s="157"/>
      <c r="M449" s="157"/>
      <c r="N449" s="157"/>
      <c r="O449" s="157"/>
      <c r="P449" s="157"/>
      <c r="Q449" s="157"/>
      <c r="R449" s="157"/>
      <c r="S449" s="157"/>
      <c r="T449" t="s" s="154">
        <v>2371</v>
      </c>
      <c r="U449" s="157"/>
      <c r="V449" s="157"/>
      <c r="W449" s="157"/>
      <c r="X449" s="157"/>
      <c r="Y449" s="157"/>
      <c r="Z449" s="157"/>
      <c r="AA449" s="157"/>
      <c r="AB449" s="157"/>
      <c r="AC449" s="157"/>
      <c r="AD449" s="157"/>
      <c r="AE449" s="157"/>
      <c r="AF449" s="159"/>
    </row>
    <row r="450" ht="15" customHeight="1">
      <c r="A450" s="198"/>
      <c r="B450" s="157"/>
      <c r="C450" s="157"/>
      <c r="D450" s="157"/>
      <c r="E450" s="157"/>
      <c r="F450" s="157"/>
      <c r="G450" s="157"/>
      <c r="H450" s="157"/>
      <c r="I450" s="157"/>
      <c r="J450" s="157"/>
      <c r="K450" s="157"/>
      <c r="L450" s="157"/>
      <c r="M450" s="157"/>
      <c r="N450" s="157"/>
      <c r="O450" s="157"/>
      <c r="P450" s="157"/>
      <c r="Q450" s="157"/>
      <c r="R450" s="157"/>
      <c r="S450" s="157"/>
      <c r="T450" t="s" s="154">
        <v>2372</v>
      </c>
      <c r="U450" s="157"/>
      <c r="V450" s="157"/>
      <c r="W450" s="157"/>
      <c r="X450" s="157"/>
      <c r="Y450" s="157"/>
      <c r="Z450" s="157"/>
      <c r="AA450" s="157"/>
      <c r="AB450" s="157"/>
      <c r="AC450" s="157"/>
      <c r="AD450" s="157"/>
      <c r="AE450" s="157"/>
      <c r="AF450" s="159"/>
    </row>
    <row r="451" ht="15" customHeight="1">
      <c r="A451" s="198"/>
      <c r="B451" s="157"/>
      <c r="C451" s="157"/>
      <c r="D451" s="157"/>
      <c r="E451" s="157"/>
      <c r="F451" s="157"/>
      <c r="G451" s="157"/>
      <c r="H451" s="157"/>
      <c r="I451" s="157"/>
      <c r="J451" s="157"/>
      <c r="K451" s="157"/>
      <c r="L451" s="157"/>
      <c r="M451" s="157"/>
      <c r="N451" s="157"/>
      <c r="O451" s="157"/>
      <c r="P451" s="157"/>
      <c r="Q451" s="157"/>
      <c r="R451" s="157"/>
      <c r="S451" s="157"/>
      <c r="T451" t="s" s="154">
        <v>2373</v>
      </c>
      <c r="U451" s="157"/>
      <c r="V451" s="157"/>
      <c r="W451" s="157"/>
      <c r="X451" s="157"/>
      <c r="Y451" s="157"/>
      <c r="Z451" s="157"/>
      <c r="AA451" s="157"/>
      <c r="AB451" s="157"/>
      <c r="AC451" s="157"/>
      <c r="AD451" s="157"/>
      <c r="AE451" s="157"/>
      <c r="AF451" s="159"/>
    </row>
    <row r="452" ht="15" customHeight="1">
      <c r="A452" s="198"/>
      <c r="B452" s="157"/>
      <c r="C452" s="157"/>
      <c r="D452" s="157"/>
      <c r="E452" s="157"/>
      <c r="F452" s="157"/>
      <c r="G452" s="157"/>
      <c r="H452" s="157"/>
      <c r="I452" s="157"/>
      <c r="J452" s="157"/>
      <c r="K452" s="157"/>
      <c r="L452" s="157"/>
      <c r="M452" s="157"/>
      <c r="N452" s="157"/>
      <c r="O452" s="157"/>
      <c r="P452" s="157"/>
      <c r="Q452" s="157"/>
      <c r="R452" s="157"/>
      <c r="S452" s="157"/>
      <c r="T452" t="s" s="154">
        <v>2374</v>
      </c>
      <c r="U452" s="157"/>
      <c r="V452" s="157"/>
      <c r="W452" s="157"/>
      <c r="X452" s="157"/>
      <c r="Y452" s="157"/>
      <c r="Z452" s="157"/>
      <c r="AA452" s="157"/>
      <c r="AB452" s="157"/>
      <c r="AC452" s="157"/>
      <c r="AD452" s="157"/>
      <c r="AE452" s="157"/>
      <c r="AF452" s="159"/>
    </row>
    <row r="453" ht="15" customHeight="1">
      <c r="A453" s="198"/>
      <c r="B453" s="157"/>
      <c r="C453" s="157"/>
      <c r="D453" s="157"/>
      <c r="E453" s="157"/>
      <c r="F453" s="157"/>
      <c r="G453" s="157"/>
      <c r="H453" s="157"/>
      <c r="I453" s="157"/>
      <c r="J453" s="157"/>
      <c r="K453" s="157"/>
      <c r="L453" s="157"/>
      <c r="M453" s="157"/>
      <c r="N453" s="157"/>
      <c r="O453" s="157"/>
      <c r="P453" s="157"/>
      <c r="Q453" s="157"/>
      <c r="R453" s="157"/>
      <c r="S453" s="157"/>
      <c r="T453" t="s" s="154">
        <v>2375</v>
      </c>
      <c r="U453" s="157"/>
      <c r="V453" s="157"/>
      <c r="W453" s="157"/>
      <c r="X453" s="157"/>
      <c r="Y453" s="157"/>
      <c r="Z453" s="157"/>
      <c r="AA453" s="157"/>
      <c r="AB453" s="157"/>
      <c r="AC453" s="157"/>
      <c r="AD453" s="157"/>
      <c r="AE453" s="157"/>
      <c r="AF453" s="159"/>
    </row>
    <row r="454" ht="15" customHeight="1">
      <c r="A454" s="198"/>
      <c r="B454" s="157"/>
      <c r="C454" s="157"/>
      <c r="D454" s="157"/>
      <c r="E454" s="157"/>
      <c r="F454" s="157"/>
      <c r="G454" s="157"/>
      <c r="H454" s="157"/>
      <c r="I454" s="157"/>
      <c r="J454" s="157"/>
      <c r="K454" s="157"/>
      <c r="L454" s="157"/>
      <c r="M454" s="157"/>
      <c r="N454" s="157"/>
      <c r="O454" s="157"/>
      <c r="P454" s="157"/>
      <c r="Q454" s="157"/>
      <c r="R454" s="157"/>
      <c r="S454" s="157"/>
      <c r="T454" t="s" s="154">
        <v>2376</v>
      </c>
      <c r="U454" s="157"/>
      <c r="V454" s="157"/>
      <c r="W454" s="157"/>
      <c r="X454" s="157"/>
      <c r="Y454" s="157"/>
      <c r="Z454" s="157"/>
      <c r="AA454" s="157"/>
      <c r="AB454" s="157"/>
      <c r="AC454" s="157"/>
      <c r="AD454" s="157"/>
      <c r="AE454" s="157"/>
      <c r="AF454" s="159"/>
    </row>
    <row r="455" ht="15" customHeight="1">
      <c r="A455" s="198"/>
      <c r="B455" s="157"/>
      <c r="C455" s="157"/>
      <c r="D455" s="157"/>
      <c r="E455" s="157"/>
      <c r="F455" s="157"/>
      <c r="G455" s="157"/>
      <c r="H455" s="157"/>
      <c r="I455" s="157"/>
      <c r="J455" s="157"/>
      <c r="K455" s="157"/>
      <c r="L455" s="157"/>
      <c r="M455" s="157"/>
      <c r="N455" s="157"/>
      <c r="O455" s="157"/>
      <c r="P455" s="157"/>
      <c r="Q455" s="157"/>
      <c r="R455" s="157"/>
      <c r="S455" s="157"/>
      <c r="T455" t="s" s="154">
        <v>2377</v>
      </c>
      <c r="U455" s="157"/>
      <c r="V455" s="157"/>
      <c r="W455" s="157"/>
      <c r="X455" s="157"/>
      <c r="Y455" s="157"/>
      <c r="Z455" s="157"/>
      <c r="AA455" s="157"/>
      <c r="AB455" s="157"/>
      <c r="AC455" s="157"/>
      <c r="AD455" s="157"/>
      <c r="AE455" s="157"/>
      <c r="AF455" s="159"/>
    </row>
    <row r="456" ht="15" customHeight="1">
      <c r="A456" s="198"/>
      <c r="B456" s="157"/>
      <c r="C456" s="157"/>
      <c r="D456" s="157"/>
      <c r="E456" s="157"/>
      <c r="F456" s="157"/>
      <c r="G456" s="157"/>
      <c r="H456" s="157"/>
      <c r="I456" s="157"/>
      <c r="J456" s="157"/>
      <c r="K456" s="157"/>
      <c r="L456" s="157"/>
      <c r="M456" s="157"/>
      <c r="N456" s="157"/>
      <c r="O456" s="157"/>
      <c r="P456" s="157"/>
      <c r="Q456" s="157"/>
      <c r="R456" s="157"/>
      <c r="S456" s="157"/>
      <c r="T456" t="s" s="154">
        <v>2378</v>
      </c>
      <c r="U456" s="157"/>
      <c r="V456" s="157"/>
      <c r="W456" s="157"/>
      <c r="X456" s="157"/>
      <c r="Y456" s="157"/>
      <c r="Z456" s="157"/>
      <c r="AA456" s="157"/>
      <c r="AB456" s="157"/>
      <c r="AC456" s="157"/>
      <c r="AD456" s="157"/>
      <c r="AE456" s="157"/>
      <c r="AF456" s="159"/>
    </row>
    <row r="457" ht="15" customHeight="1">
      <c r="A457" s="198"/>
      <c r="B457" s="157"/>
      <c r="C457" s="157"/>
      <c r="D457" s="157"/>
      <c r="E457" s="157"/>
      <c r="F457" s="157"/>
      <c r="G457" s="157"/>
      <c r="H457" s="157"/>
      <c r="I457" s="157"/>
      <c r="J457" s="157"/>
      <c r="K457" s="157"/>
      <c r="L457" s="157"/>
      <c r="M457" s="157"/>
      <c r="N457" s="157"/>
      <c r="O457" s="157"/>
      <c r="P457" s="157"/>
      <c r="Q457" s="157"/>
      <c r="R457" s="157"/>
      <c r="S457" s="157"/>
      <c r="T457" t="s" s="154">
        <v>2379</v>
      </c>
      <c r="U457" s="157"/>
      <c r="V457" s="157"/>
      <c r="W457" s="157"/>
      <c r="X457" s="157"/>
      <c r="Y457" s="157"/>
      <c r="Z457" s="157"/>
      <c r="AA457" s="157"/>
      <c r="AB457" s="157"/>
      <c r="AC457" s="157"/>
      <c r="AD457" s="157"/>
      <c r="AE457" s="157"/>
      <c r="AF457" s="159"/>
    </row>
    <row r="458" ht="15" customHeight="1">
      <c r="A458" s="198"/>
      <c r="B458" s="157"/>
      <c r="C458" s="157"/>
      <c r="D458" s="157"/>
      <c r="E458" s="157"/>
      <c r="F458" s="157"/>
      <c r="G458" s="157"/>
      <c r="H458" s="157"/>
      <c r="I458" s="157"/>
      <c r="J458" s="157"/>
      <c r="K458" s="157"/>
      <c r="L458" s="157"/>
      <c r="M458" s="157"/>
      <c r="N458" s="157"/>
      <c r="O458" s="157"/>
      <c r="P458" s="157"/>
      <c r="Q458" s="157"/>
      <c r="R458" s="157"/>
      <c r="S458" s="157"/>
      <c r="T458" t="s" s="154">
        <v>2380</v>
      </c>
      <c r="U458" s="157"/>
      <c r="V458" s="157"/>
      <c r="W458" s="157"/>
      <c r="X458" s="157"/>
      <c r="Y458" s="157"/>
      <c r="Z458" s="157"/>
      <c r="AA458" s="157"/>
      <c r="AB458" s="157"/>
      <c r="AC458" s="157"/>
      <c r="AD458" s="157"/>
      <c r="AE458" s="157"/>
      <c r="AF458" s="159"/>
    </row>
    <row r="459" ht="15" customHeight="1">
      <c r="A459" s="198"/>
      <c r="B459" s="157"/>
      <c r="C459" s="157"/>
      <c r="D459" s="157"/>
      <c r="E459" s="157"/>
      <c r="F459" s="157"/>
      <c r="G459" s="157"/>
      <c r="H459" s="157"/>
      <c r="I459" s="157"/>
      <c r="J459" s="157"/>
      <c r="K459" s="157"/>
      <c r="L459" s="157"/>
      <c r="M459" s="157"/>
      <c r="N459" s="157"/>
      <c r="O459" s="157"/>
      <c r="P459" s="157"/>
      <c r="Q459" s="157"/>
      <c r="R459" s="157"/>
      <c r="S459" s="157"/>
      <c r="T459" t="s" s="154">
        <v>2381</v>
      </c>
      <c r="U459" s="157"/>
      <c r="V459" s="157"/>
      <c r="W459" s="157"/>
      <c r="X459" s="157"/>
      <c r="Y459" s="157"/>
      <c r="Z459" s="157"/>
      <c r="AA459" s="157"/>
      <c r="AB459" s="157"/>
      <c r="AC459" s="157"/>
      <c r="AD459" s="157"/>
      <c r="AE459" s="157"/>
      <c r="AF459" s="159"/>
    </row>
    <row r="460" ht="15" customHeight="1">
      <c r="A460" s="198"/>
      <c r="B460" s="157"/>
      <c r="C460" s="157"/>
      <c r="D460" s="157"/>
      <c r="E460" s="157"/>
      <c r="F460" s="157"/>
      <c r="G460" s="157"/>
      <c r="H460" s="157"/>
      <c r="I460" s="157"/>
      <c r="J460" s="157"/>
      <c r="K460" s="157"/>
      <c r="L460" s="157"/>
      <c r="M460" s="157"/>
      <c r="N460" s="157"/>
      <c r="O460" s="157"/>
      <c r="P460" s="157"/>
      <c r="Q460" s="157"/>
      <c r="R460" s="157"/>
      <c r="S460" s="157"/>
      <c r="T460" t="s" s="154">
        <v>2382</v>
      </c>
      <c r="U460" s="157"/>
      <c r="V460" s="157"/>
      <c r="W460" s="157"/>
      <c r="X460" s="157"/>
      <c r="Y460" s="157"/>
      <c r="Z460" s="157"/>
      <c r="AA460" s="157"/>
      <c r="AB460" s="157"/>
      <c r="AC460" s="157"/>
      <c r="AD460" s="157"/>
      <c r="AE460" s="157"/>
      <c r="AF460" s="159"/>
    </row>
    <row r="461" ht="15" customHeight="1">
      <c r="A461" s="198"/>
      <c r="B461" s="157"/>
      <c r="C461" s="157"/>
      <c r="D461" s="157"/>
      <c r="E461" s="157"/>
      <c r="F461" s="157"/>
      <c r="G461" s="157"/>
      <c r="H461" s="157"/>
      <c r="I461" s="157"/>
      <c r="J461" s="157"/>
      <c r="K461" s="157"/>
      <c r="L461" s="157"/>
      <c r="M461" s="157"/>
      <c r="N461" s="157"/>
      <c r="O461" s="157"/>
      <c r="P461" s="157"/>
      <c r="Q461" s="157"/>
      <c r="R461" s="157"/>
      <c r="S461" s="157"/>
      <c r="T461" t="s" s="154">
        <v>2383</v>
      </c>
      <c r="U461" s="157"/>
      <c r="V461" s="157"/>
      <c r="W461" s="157"/>
      <c r="X461" s="157"/>
      <c r="Y461" s="157"/>
      <c r="Z461" s="157"/>
      <c r="AA461" s="157"/>
      <c r="AB461" s="157"/>
      <c r="AC461" s="157"/>
      <c r="AD461" s="157"/>
      <c r="AE461" s="157"/>
      <c r="AF461" s="159"/>
    </row>
    <row r="462" ht="15" customHeight="1">
      <c r="A462" s="198"/>
      <c r="B462" s="157"/>
      <c r="C462" s="157"/>
      <c r="D462" s="157"/>
      <c r="E462" s="157"/>
      <c r="F462" s="157"/>
      <c r="G462" s="157"/>
      <c r="H462" s="157"/>
      <c r="I462" s="157"/>
      <c r="J462" s="157"/>
      <c r="K462" s="157"/>
      <c r="L462" s="157"/>
      <c r="M462" s="157"/>
      <c r="N462" s="157"/>
      <c r="O462" s="157"/>
      <c r="P462" s="157"/>
      <c r="Q462" s="157"/>
      <c r="R462" s="157"/>
      <c r="S462" s="157"/>
      <c r="T462" t="s" s="154">
        <v>2384</v>
      </c>
      <c r="U462" s="157"/>
      <c r="V462" s="157"/>
      <c r="W462" s="157"/>
      <c r="X462" s="157"/>
      <c r="Y462" s="157"/>
      <c r="Z462" s="157"/>
      <c r="AA462" s="157"/>
      <c r="AB462" s="157"/>
      <c r="AC462" s="157"/>
      <c r="AD462" s="157"/>
      <c r="AE462" s="157"/>
      <c r="AF462" s="159"/>
    </row>
    <row r="463" ht="15" customHeight="1">
      <c r="A463" s="198"/>
      <c r="B463" s="157"/>
      <c r="C463" s="157"/>
      <c r="D463" s="157"/>
      <c r="E463" s="157"/>
      <c r="F463" s="157"/>
      <c r="G463" s="157"/>
      <c r="H463" s="157"/>
      <c r="I463" s="157"/>
      <c r="J463" s="157"/>
      <c r="K463" s="157"/>
      <c r="L463" s="157"/>
      <c r="M463" s="157"/>
      <c r="N463" s="157"/>
      <c r="O463" s="157"/>
      <c r="P463" s="157"/>
      <c r="Q463" s="157"/>
      <c r="R463" s="157"/>
      <c r="S463" s="157"/>
      <c r="T463" t="s" s="154">
        <v>2385</v>
      </c>
      <c r="U463" s="157"/>
      <c r="V463" s="157"/>
      <c r="W463" s="157"/>
      <c r="X463" s="157"/>
      <c r="Y463" s="157"/>
      <c r="Z463" s="157"/>
      <c r="AA463" s="157"/>
      <c r="AB463" s="157"/>
      <c r="AC463" s="157"/>
      <c r="AD463" s="157"/>
      <c r="AE463" s="157"/>
      <c r="AF463" s="159"/>
    </row>
    <row r="464" ht="15" customHeight="1">
      <c r="A464" s="198"/>
      <c r="B464" s="157"/>
      <c r="C464" s="157"/>
      <c r="D464" s="157"/>
      <c r="E464" s="157"/>
      <c r="F464" s="157"/>
      <c r="G464" s="157"/>
      <c r="H464" s="157"/>
      <c r="I464" s="157"/>
      <c r="J464" s="157"/>
      <c r="K464" s="157"/>
      <c r="L464" s="157"/>
      <c r="M464" s="157"/>
      <c r="N464" s="157"/>
      <c r="O464" s="157"/>
      <c r="P464" s="157"/>
      <c r="Q464" s="157"/>
      <c r="R464" s="157"/>
      <c r="S464" s="157"/>
      <c r="T464" t="s" s="154">
        <v>2386</v>
      </c>
      <c r="U464" s="157"/>
      <c r="V464" s="157"/>
      <c r="W464" s="157"/>
      <c r="X464" s="157"/>
      <c r="Y464" s="157"/>
      <c r="Z464" s="157"/>
      <c r="AA464" s="157"/>
      <c r="AB464" s="157"/>
      <c r="AC464" s="157"/>
      <c r="AD464" s="157"/>
      <c r="AE464" s="157"/>
      <c r="AF464" s="159"/>
    </row>
    <row r="465" ht="15" customHeight="1">
      <c r="A465" s="198"/>
      <c r="B465" s="157"/>
      <c r="C465" s="157"/>
      <c r="D465" s="157"/>
      <c r="E465" s="157"/>
      <c r="F465" s="157"/>
      <c r="G465" s="157"/>
      <c r="H465" s="157"/>
      <c r="I465" s="157"/>
      <c r="J465" s="157"/>
      <c r="K465" s="157"/>
      <c r="L465" s="157"/>
      <c r="M465" s="157"/>
      <c r="N465" s="157"/>
      <c r="O465" s="157"/>
      <c r="P465" s="157"/>
      <c r="Q465" s="157"/>
      <c r="R465" s="157"/>
      <c r="S465" s="157"/>
      <c r="T465" t="s" s="154">
        <v>2387</v>
      </c>
      <c r="U465" s="157"/>
      <c r="V465" s="157"/>
      <c r="W465" s="157"/>
      <c r="X465" s="157"/>
      <c r="Y465" s="157"/>
      <c r="Z465" s="157"/>
      <c r="AA465" s="157"/>
      <c r="AB465" s="157"/>
      <c r="AC465" s="157"/>
      <c r="AD465" s="157"/>
      <c r="AE465" s="157"/>
      <c r="AF465" s="159"/>
    </row>
    <row r="466" ht="15" customHeight="1">
      <c r="A466" s="198"/>
      <c r="B466" s="157"/>
      <c r="C466" s="157"/>
      <c r="D466" s="157"/>
      <c r="E466" s="157"/>
      <c r="F466" s="157"/>
      <c r="G466" s="157"/>
      <c r="H466" s="157"/>
      <c r="I466" s="157"/>
      <c r="J466" s="157"/>
      <c r="K466" s="157"/>
      <c r="L466" s="157"/>
      <c r="M466" s="157"/>
      <c r="N466" s="157"/>
      <c r="O466" s="157"/>
      <c r="P466" s="157"/>
      <c r="Q466" s="157"/>
      <c r="R466" s="157"/>
      <c r="S466" s="157"/>
      <c r="T466" t="s" s="154">
        <v>2388</v>
      </c>
      <c r="U466" s="157"/>
      <c r="V466" s="157"/>
      <c r="W466" s="157"/>
      <c r="X466" s="157"/>
      <c r="Y466" s="157"/>
      <c r="Z466" s="157"/>
      <c r="AA466" s="157"/>
      <c r="AB466" s="157"/>
      <c r="AC466" s="157"/>
      <c r="AD466" s="157"/>
      <c r="AE466" s="157"/>
      <c r="AF466" s="159"/>
    </row>
    <row r="467" ht="15" customHeight="1">
      <c r="A467" s="198"/>
      <c r="B467" s="157"/>
      <c r="C467" s="157"/>
      <c r="D467" s="157"/>
      <c r="E467" s="157"/>
      <c r="F467" s="157"/>
      <c r="G467" s="157"/>
      <c r="H467" s="157"/>
      <c r="I467" s="157"/>
      <c r="J467" s="157"/>
      <c r="K467" s="157"/>
      <c r="L467" s="157"/>
      <c r="M467" s="157"/>
      <c r="N467" s="157"/>
      <c r="O467" s="157"/>
      <c r="P467" s="157"/>
      <c r="Q467" s="157"/>
      <c r="R467" s="157"/>
      <c r="S467" s="157"/>
      <c r="T467" t="s" s="154">
        <v>2389</v>
      </c>
      <c r="U467" s="157"/>
      <c r="V467" s="157"/>
      <c r="W467" s="157"/>
      <c r="X467" s="157"/>
      <c r="Y467" s="157"/>
      <c r="Z467" s="157"/>
      <c r="AA467" s="157"/>
      <c r="AB467" s="157"/>
      <c r="AC467" s="157"/>
      <c r="AD467" s="157"/>
      <c r="AE467" s="157"/>
      <c r="AF467" s="159"/>
    </row>
    <row r="468" ht="15" customHeight="1">
      <c r="A468" s="198"/>
      <c r="B468" s="157"/>
      <c r="C468" s="157"/>
      <c r="D468" s="157"/>
      <c r="E468" s="157"/>
      <c r="F468" s="157"/>
      <c r="G468" s="157"/>
      <c r="H468" s="157"/>
      <c r="I468" s="157"/>
      <c r="J468" s="157"/>
      <c r="K468" s="157"/>
      <c r="L468" s="157"/>
      <c r="M468" s="157"/>
      <c r="N468" s="157"/>
      <c r="O468" s="157"/>
      <c r="P468" s="157"/>
      <c r="Q468" s="157"/>
      <c r="R468" s="157"/>
      <c r="S468" s="157"/>
      <c r="T468" t="s" s="154">
        <v>2390</v>
      </c>
      <c r="U468" s="157"/>
      <c r="V468" s="157"/>
      <c r="W468" s="157"/>
      <c r="X468" s="157"/>
      <c r="Y468" s="157"/>
      <c r="Z468" s="157"/>
      <c r="AA468" s="157"/>
      <c r="AB468" s="157"/>
      <c r="AC468" s="157"/>
      <c r="AD468" s="157"/>
      <c r="AE468" s="157"/>
      <c r="AF468" s="159"/>
    </row>
    <row r="469" ht="15" customHeight="1">
      <c r="A469" s="198"/>
      <c r="B469" s="157"/>
      <c r="C469" s="157"/>
      <c r="D469" s="157"/>
      <c r="E469" s="157"/>
      <c r="F469" s="157"/>
      <c r="G469" s="157"/>
      <c r="H469" s="157"/>
      <c r="I469" s="157"/>
      <c r="J469" s="157"/>
      <c r="K469" s="157"/>
      <c r="L469" s="157"/>
      <c r="M469" s="157"/>
      <c r="N469" s="157"/>
      <c r="O469" s="157"/>
      <c r="P469" s="157"/>
      <c r="Q469" s="157"/>
      <c r="R469" s="157"/>
      <c r="S469" s="157"/>
      <c r="T469" t="s" s="154">
        <v>2391</v>
      </c>
      <c r="U469" s="157"/>
      <c r="V469" s="157"/>
      <c r="W469" s="157"/>
      <c r="X469" s="157"/>
      <c r="Y469" s="157"/>
      <c r="Z469" s="157"/>
      <c r="AA469" s="157"/>
      <c r="AB469" s="157"/>
      <c r="AC469" s="157"/>
      <c r="AD469" s="157"/>
      <c r="AE469" s="157"/>
      <c r="AF469" s="159"/>
    </row>
    <row r="470" ht="15" customHeight="1">
      <c r="A470" s="198"/>
      <c r="B470" s="157"/>
      <c r="C470" s="157"/>
      <c r="D470" s="157"/>
      <c r="E470" s="157"/>
      <c r="F470" s="157"/>
      <c r="G470" s="157"/>
      <c r="H470" s="157"/>
      <c r="I470" s="157"/>
      <c r="J470" s="157"/>
      <c r="K470" s="157"/>
      <c r="L470" s="157"/>
      <c r="M470" s="157"/>
      <c r="N470" s="157"/>
      <c r="O470" s="157"/>
      <c r="P470" s="157"/>
      <c r="Q470" s="157"/>
      <c r="R470" s="157"/>
      <c r="S470" s="157"/>
      <c r="T470" t="s" s="154">
        <v>2392</v>
      </c>
      <c r="U470" s="157"/>
      <c r="V470" s="157"/>
      <c r="W470" s="157"/>
      <c r="X470" s="157"/>
      <c r="Y470" s="157"/>
      <c r="Z470" s="157"/>
      <c r="AA470" s="157"/>
      <c r="AB470" s="157"/>
      <c r="AC470" s="157"/>
      <c r="AD470" s="157"/>
      <c r="AE470" s="157"/>
      <c r="AF470" s="159"/>
    </row>
    <row r="471" ht="15" customHeight="1">
      <c r="A471" s="198"/>
      <c r="B471" s="157"/>
      <c r="C471" s="157"/>
      <c r="D471" s="157"/>
      <c r="E471" s="157"/>
      <c r="F471" s="157"/>
      <c r="G471" s="157"/>
      <c r="H471" s="157"/>
      <c r="I471" s="157"/>
      <c r="J471" s="157"/>
      <c r="K471" s="157"/>
      <c r="L471" s="157"/>
      <c r="M471" s="157"/>
      <c r="N471" s="157"/>
      <c r="O471" s="157"/>
      <c r="P471" s="157"/>
      <c r="Q471" s="157"/>
      <c r="R471" s="157"/>
      <c r="S471" s="157"/>
      <c r="T471" t="s" s="154">
        <v>2393</v>
      </c>
      <c r="U471" s="157"/>
      <c r="V471" s="157"/>
      <c r="W471" s="157"/>
      <c r="X471" s="157"/>
      <c r="Y471" s="157"/>
      <c r="Z471" s="157"/>
      <c r="AA471" s="157"/>
      <c r="AB471" s="157"/>
      <c r="AC471" s="157"/>
      <c r="AD471" s="157"/>
      <c r="AE471" s="157"/>
      <c r="AF471" s="159"/>
    </row>
    <row r="472" ht="15" customHeight="1">
      <c r="A472" s="198"/>
      <c r="B472" s="157"/>
      <c r="C472" s="157"/>
      <c r="D472" s="157"/>
      <c r="E472" s="157"/>
      <c r="F472" s="157"/>
      <c r="G472" s="157"/>
      <c r="H472" s="157"/>
      <c r="I472" s="157"/>
      <c r="J472" s="157"/>
      <c r="K472" s="157"/>
      <c r="L472" s="157"/>
      <c r="M472" s="157"/>
      <c r="N472" s="157"/>
      <c r="O472" s="157"/>
      <c r="P472" s="157"/>
      <c r="Q472" s="157"/>
      <c r="R472" s="157"/>
      <c r="S472" s="157"/>
      <c r="T472" t="s" s="154">
        <v>2394</v>
      </c>
      <c r="U472" s="157"/>
      <c r="V472" s="157"/>
      <c r="W472" s="157"/>
      <c r="X472" s="157"/>
      <c r="Y472" s="157"/>
      <c r="Z472" s="157"/>
      <c r="AA472" s="157"/>
      <c r="AB472" s="157"/>
      <c r="AC472" s="157"/>
      <c r="AD472" s="157"/>
      <c r="AE472" s="157"/>
      <c r="AF472" s="159"/>
    </row>
    <row r="473" ht="15" customHeight="1">
      <c r="A473" s="198"/>
      <c r="B473" s="157"/>
      <c r="C473" s="157"/>
      <c r="D473" s="157"/>
      <c r="E473" s="157"/>
      <c r="F473" s="157"/>
      <c r="G473" s="157"/>
      <c r="H473" s="157"/>
      <c r="I473" s="157"/>
      <c r="J473" s="157"/>
      <c r="K473" s="157"/>
      <c r="L473" s="157"/>
      <c r="M473" s="157"/>
      <c r="N473" s="157"/>
      <c r="O473" s="157"/>
      <c r="P473" s="157"/>
      <c r="Q473" s="157"/>
      <c r="R473" s="157"/>
      <c r="S473" s="157"/>
      <c r="T473" t="s" s="154">
        <v>2395</v>
      </c>
      <c r="U473" s="157"/>
      <c r="V473" s="157"/>
      <c r="W473" s="157"/>
      <c r="X473" s="157"/>
      <c r="Y473" s="157"/>
      <c r="Z473" s="157"/>
      <c r="AA473" s="157"/>
      <c r="AB473" s="157"/>
      <c r="AC473" s="157"/>
      <c r="AD473" s="157"/>
      <c r="AE473" s="157"/>
      <c r="AF473" s="159"/>
    </row>
    <row r="474" ht="15" customHeight="1">
      <c r="A474" s="198"/>
      <c r="B474" s="157"/>
      <c r="C474" s="157"/>
      <c r="D474" s="157"/>
      <c r="E474" s="157"/>
      <c r="F474" s="157"/>
      <c r="G474" s="157"/>
      <c r="H474" s="157"/>
      <c r="I474" s="157"/>
      <c r="J474" s="157"/>
      <c r="K474" s="157"/>
      <c r="L474" s="157"/>
      <c r="M474" s="157"/>
      <c r="N474" s="157"/>
      <c r="O474" s="157"/>
      <c r="P474" s="157"/>
      <c r="Q474" s="157"/>
      <c r="R474" s="157"/>
      <c r="S474" s="157"/>
      <c r="T474" t="s" s="154">
        <v>2396</v>
      </c>
      <c r="U474" s="157"/>
      <c r="V474" s="157"/>
      <c r="W474" s="157"/>
      <c r="X474" s="157"/>
      <c r="Y474" s="157"/>
      <c r="Z474" s="157"/>
      <c r="AA474" s="157"/>
      <c r="AB474" s="157"/>
      <c r="AC474" s="157"/>
      <c r="AD474" s="157"/>
      <c r="AE474" s="157"/>
      <c r="AF474" s="159"/>
    </row>
    <row r="475" ht="15" customHeight="1">
      <c r="A475" s="198"/>
      <c r="B475" s="157"/>
      <c r="C475" s="157"/>
      <c r="D475" s="157"/>
      <c r="E475" s="157"/>
      <c r="F475" s="157"/>
      <c r="G475" s="157"/>
      <c r="H475" s="157"/>
      <c r="I475" s="157"/>
      <c r="J475" s="157"/>
      <c r="K475" s="157"/>
      <c r="L475" s="157"/>
      <c r="M475" s="157"/>
      <c r="N475" s="157"/>
      <c r="O475" s="157"/>
      <c r="P475" s="157"/>
      <c r="Q475" s="157"/>
      <c r="R475" s="157"/>
      <c r="S475" s="157"/>
      <c r="T475" t="s" s="154">
        <v>2397</v>
      </c>
      <c r="U475" s="157"/>
      <c r="V475" s="157"/>
      <c r="W475" s="157"/>
      <c r="X475" s="157"/>
      <c r="Y475" s="157"/>
      <c r="Z475" s="157"/>
      <c r="AA475" s="157"/>
      <c r="AB475" s="157"/>
      <c r="AC475" s="157"/>
      <c r="AD475" s="157"/>
      <c r="AE475" s="157"/>
      <c r="AF475" s="159"/>
    </row>
    <row r="476" ht="15" customHeight="1">
      <c r="A476" s="198"/>
      <c r="B476" s="157"/>
      <c r="C476" s="157"/>
      <c r="D476" s="157"/>
      <c r="E476" s="157"/>
      <c r="F476" s="157"/>
      <c r="G476" s="157"/>
      <c r="H476" s="157"/>
      <c r="I476" s="157"/>
      <c r="J476" s="157"/>
      <c r="K476" s="157"/>
      <c r="L476" s="157"/>
      <c r="M476" s="157"/>
      <c r="N476" s="157"/>
      <c r="O476" s="157"/>
      <c r="P476" s="157"/>
      <c r="Q476" s="157"/>
      <c r="R476" s="157"/>
      <c r="S476" s="157"/>
      <c r="T476" t="s" s="154">
        <v>2398</v>
      </c>
      <c r="U476" s="157"/>
      <c r="V476" s="157"/>
      <c r="W476" s="157"/>
      <c r="X476" s="157"/>
      <c r="Y476" s="157"/>
      <c r="Z476" s="157"/>
      <c r="AA476" s="157"/>
      <c r="AB476" s="157"/>
      <c r="AC476" s="157"/>
      <c r="AD476" s="157"/>
      <c r="AE476" s="157"/>
      <c r="AF476" s="159"/>
    </row>
    <row r="477" ht="15" customHeight="1">
      <c r="A477" s="198"/>
      <c r="B477" s="157"/>
      <c r="C477" s="157"/>
      <c r="D477" s="157"/>
      <c r="E477" s="157"/>
      <c r="F477" s="157"/>
      <c r="G477" s="157"/>
      <c r="H477" s="157"/>
      <c r="I477" s="157"/>
      <c r="J477" s="157"/>
      <c r="K477" s="157"/>
      <c r="L477" s="157"/>
      <c r="M477" s="157"/>
      <c r="N477" s="157"/>
      <c r="O477" s="157"/>
      <c r="P477" s="157"/>
      <c r="Q477" s="157"/>
      <c r="R477" s="157"/>
      <c r="S477" s="157"/>
      <c r="T477" t="s" s="154">
        <v>2399</v>
      </c>
      <c r="U477" s="157"/>
      <c r="V477" s="157"/>
      <c r="W477" s="157"/>
      <c r="X477" s="157"/>
      <c r="Y477" s="157"/>
      <c r="Z477" s="157"/>
      <c r="AA477" s="157"/>
      <c r="AB477" s="157"/>
      <c r="AC477" s="157"/>
      <c r="AD477" s="157"/>
      <c r="AE477" s="157"/>
      <c r="AF477" s="159"/>
    </row>
    <row r="478" ht="15" customHeight="1">
      <c r="A478" s="198"/>
      <c r="B478" s="157"/>
      <c r="C478" s="157"/>
      <c r="D478" s="157"/>
      <c r="E478" s="157"/>
      <c r="F478" s="157"/>
      <c r="G478" s="157"/>
      <c r="H478" s="157"/>
      <c r="I478" s="157"/>
      <c r="J478" s="157"/>
      <c r="K478" s="157"/>
      <c r="L478" s="157"/>
      <c r="M478" s="157"/>
      <c r="N478" s="157"/>
      <c r="O478" s="157"/>
      <c r="P478" s="157"/>
      <c r="Q478" s="157"/>
      <c r="R478" s="157"/>
      <c r="S478" s="157"/>
      <c r="T478" t="s" s="154">
        <v>2400</v>
      </c>
      <c r="U478" s="157"/>
      <c r="V478" s="157"/>
      <c r="W478" s="157"/>
      <c r="X478" s="157"/>
      <c r="Y478" s="157"/>
      <c r="Z478" s="157"/>
      <c r="AA478" s="157"/>
      <c r="AB478" s="157"/>
      <c r="AC478" s="157"/>
      <c r="AD478" s="157"/>
      <c r="AE478" s="157"/>
      <c r="AF478" s="159"/>
    </row>
    <row r="479" ht="15" customHeight="1">
      <c r="A479" s="198"/>
      <c r="B479" s="157"/>
      <c r="C479" s="157"/>
      <c r="D479" s="157"/>
      <c r="E479" s="157"/>
      <c r="F479" s="157"/>
      <c r="G479" s="157"/>
      <c r="H479" s="157"/>
      <c r="I479" s="157"/>
      <c r="J479" s="157"/>
      <c r="K479" s="157"/>
      <c r="L479" s="157"/>
      <c r="M479" s="157"/>
      <c r="N479" s="157"/>
      <c r="O479" s="157"/>
      <c r="P479" s="157"/>
      <c r="Q479" s="157"/>
      <c r="R479" s="157"/>
      <c r="S479" s="157"/>
      <c r="T479" t="s" s="154">
        <v>2401</v>
      </c>
      <c r="U479" s="157"/>
      <c r="V479" s="157"/>
      <c r="W479" s="157"/>
      <c r="X479" s="157"/>
      <c r="Y479" s="157"/>
      <c r="Z479" s="157"/>
      <c r="AA479" s="157"/>
      <c r="AB479" s="157"/>
      <c r="AC479" s="157"/>
      <c r="AD479" s="157"/>
      <c r="AE479" s="157"/>
      <c r="AF479" s="159"/>
    </row>
    <row r="480" ht="15" customHeight="1">
      <c r="A480" s="198"/>
      <c r="B480" s="157"/>
      <c r="C480" s="157"/>
      <c r="D480" s="157"/>
      <c r="E480" s="157"/>
      <c r="F480" s="157"/>
      <c r="G480" s="157"/>
      <c r="H480" s="157"/>
      <c r="I480" s="157"/>
      <c r="J480" s="157"/>
      <c r="K480" s="157"/>
      <c r="L480" s="157"/>
      <c r="M480" s="157"/>
      <c r="N480" s="157"/>
      <c r="O480" s="157"/>
      <c r="P480" s="157"/>
      <c r="Q480" s="157"/>
      <c r="R480" s="157"/>
      <c r="S480" s="157"/>
      <c r="T480" t="s" s="154">
        <v>2402</v>
      </c>
      <c r="U480" s="157"/>
      <c r="V480" s="157"/>
      <c r="W480" s="157"/>
      <c r="X480" s="157"/>
      <c r="Y480" s="157"/>
      <c r="Z480" s="157"/>
      <c r="AA480" s="157"/>
      <c r="AB480" s="157"/>
      <c r="AC480" s="157"/>
      <c r="AD480" s="157"/>
      <c r="AE480" s="157"/>
      <c r="AF480" s="159"/>
    </row>
    <row r="481" ht="15" customHeight="1">
      <c r="A481" s="198"/>
      <c r="B481" s="157"/>
      <c r="C481" s="157"/>
      <c r="D481" s="157"/>
      <c r="E481" s="157"/>
      <c r="F481" s="157"/>
      <c r="G481" s="157"/>
      <c r="H481" s="157"/>
      <c r="I481" s="157"/>
      <c r="J481" s="157"/>
      <c r="K481" s="157"/>
      <c r="L481" s="157"/>
      <c r="M481" s="157"/>
      <c r="N481" s="157"/>
      <c r="O481" s="157"/>
      <c r="P481" s="157"/>
      <c r="Q481" s="157"/>
      <c r="R481" s="157"/>
      <c r="S481" s="157"/>
      <c r="T481" t="s" s="154">
        <v>2403</v>
      </c>
      <c r="U481" s="157"/>
      <c r="V481" s="157"/>
      <c r="W481" s="157"/>
      <c r="X481" s="157"/>
      <c r="Y481" s="157"/>
      <c r="Z481" s="157"/>
      <c r="AA481" s="157"/>
      <c r="AB481" s="157"/>
      <c r="AC481" s="157"/>
      <c r="AD481" s="157"/>
      <c r="AE481" s="157"/>
      <c r="AF481" s="159"/>
    </row>
    <row r="482" ht="15" customHeight="1">
      <c r="A482" s="198"/>
      <c r="B482" s="157"/>
      <c r="C482" s="157"/>
      <c r="D482" s="157"/>
      <c r="E482" s="157"/>
      <c r="F482" s="157"/>
      <c r="G482" s="157"/>
      <c r="H482" s="157"/>
      <c r="I482" s="157"/>
      <c r="J482" s="157"/>
      <c r="K482" s="157"/>
      <c r="L482" s="157"/>
      <c r="M482" s="157"/>
      <c r="N482" s="157"/>
      <c r="O482" s="157"/>
      <c r="P482" s="157"/>
      <c r="Q482" s="157"/>
      <c r="R482" s="157"/>
      <c r="S482" s="157"/>
      <c r="T482" t="s" s="154">
        <v>2404</v>
      </c>
      <c r="U482" s="157"/>
      <c r="V482" s="157"/>
      <c r="W482" s="157"/>
      <c r="X482" s="157"/>
      <c r="Y482" s="157"/>
      <c r="Z482" s="157"/>
      <c r="AA482" s="157"/>
      <c r="AB482" s="157"/>
      <c r="AC482" s="157"/>
      <c r="AD482" s="157"/>
      <c r="AE482" s="157"/>
      <c r="AF482" s="159"/>
    </row>
    <row r="483" ht="15" customHeight="1">
      <c r="A483" s="198"/>
      <c r="B483" s="157"/>
      <c r="C483" s="157"/>
      <c r="D483" s="157"/>
      <c r="E483" s="157"/>
      <c r="F483" s="157"/>
      <c r="G483" s="157"/>
      <c r="H483" s="157"/>
      <c r="I483" s="157"/>
      <c r="J483" s="157"/>
      <c r="K483" s="157"/>
      <c r="L483" s="157"/>
      <c r="M483" s="157"/>
      <c r="N483" s="157"/>
      <c r="O483" s="157"/>
      <c r="P483" s="157"/>
      <c r="Q483" s="157"/>
      <c r="R483" s="157"/>
      <c r="S483" s="157"/>
      <c r="T483" t="s" s="154">
        <v>2405</v>
      </c>
      <c r="U483" s="157"/>
      <c r="V483" s="157"/>
      <c r="W483" s="157"/>
      <c r="X483" s="157"/>
      <c r="Y483" s="157"/>
      <c r="Z483" s="157"/>
      <c r="AA483" s="157"/>
      <c r="AB483" s="157"/>
      <c r="AC483" s="157"/>
      <c r="AD483" s="157"/>
      <c r="AE483" s="157"/>
      <c r="AF483" s="159"/>
    </row>
    <row r="484" ht="15" customHeight="1">
      <c r="A484" s="198"/>
      <c r="B484" s="157"/>
      <c r="C484" s="157"/>
      <c r="D484" s="157"/>
      <c r="E484" s="157"/>
      <c r="F484" s="157"/>
      <c r="G484" s="157"/>
      <c r="H484" s="157"/>
      <c r="I484" s="157"/>
      <c r="J484" s="157"/>
      <c r="K484" s="157"/>
      <c r="L484" s="157"/>
      <c r="M484" s="157"/>
      <c r="N484" s="157"/>
      <c r="O484" s="157"/>
      <c r="P484" s="157"/>
      <c r="Q484" s="157"/>
      <c r="R484" s="157"/>
      <c r="S484" s="157"/>
      <c r="T484" t="s" s="154">
        <v>2406</v>
      </c>
      <c r="U484" s="157"/>
      <c r="V484" s="157"/>
      <c r="W484" s="157"/>
      <c r="X484" s="157"/>
      <c r="Y484" s="157"/>
      <c r="Z484" s="157"/>
      <c r="AA484" s="157"/>
      <c r="AB484" s="157"/>
      <c r="AC484" s="157"/>
      <c r="AD484" s="157"/>
      <c r="AE484" s="157"/>
      <c r="AF484" s="159"/>
    </row>
    <row r="485" ht="15" customHeight="1">
      <c r="A485" s="198"/>
      <c r="B485" s="157"/>
      <c r="C485" s="157"/>
      <c r="D485" s="157"/>
      <c r="E485" s="157"/>
      <c r="F485" s="157"/>
      <c r="G485" s="157"/>
      <c r="H485" s="157"/>
      <c r="I485" s="157"/>
      <c r="J485" s="157"/>
      <c r="K485" s="157"/>
      <c r="L485" s="157"/>
      <c r="M485" s="157"/>
      <c r="N485" s="157"/>
      <c r="O485" s="157"/>
      <c r="P485" s="157"/>
      <c r="Q485" s="157"/>
      <c r="R485" s="157"/>
      <c r="S485" s="157"/>
      <c r="T485" t="s" s="154">
        <v>2407</v>
      </c>
      <c r="U485" s="157"/>
      <c r="V485" s="157"/>
      <c r="W485" s="157"/>
      <c r="X485" s="157"/>
      <c r="Y485" s="157"/>
      <c r="Z485" s="157"/>
      <c r="AA485" s="157"/>
      <c r="AB485" s="157"/>
      <c r="AC485" s="157"/>
      <c r="AD485" s="157"/>
      <c r="AE485" s="157"/>
      <c r="AF485" s="159"/>
    </row>
    <row r="486" ht="15" customHeight="1">
      <c r="A486" s="198"/>
      <c r="B486" s="157"/>
      <c r="C486" s="157"/>
      <c r="D486" s="157"/>
      <c r="E486" s="157"/>
      <c r="F486" s="157"/>
      <c r="G486" s="157"/>
      <c r="H486" s="157"/>
      <c r="I486" s="157"/>
      <c r="J486" s="157"/>
      <c r="K486" s="157"/>
      <c r="L486" s="157"/>
      <c r="M486" s="157"/>
      <c r="N486" s="157"/>
      <c r="O486" s="157"/>
      <c r="P486" s="157"/>
      <c r="Q486" s="157"/>
      <c r="R486" s="157"/>
      <c r="S486" s="157"/>
      <c r="T486" t="s" s="154">
        <v>2408</v>
      </c>
      <c r="U486" s="157"/>
      <c r="V486" s="157"/>
      <c r="W486" s="157"/>
      <c r="X486" s="157"/>
      <c r="Y486" s="157"/>
      <c r="Z486" s="157"/>
      <c r="AA486" s="157"/>
      <c r="AB486" s="157"/>
      <c r="AC486" s="157"/>
      <c r="AD486" s="157"/>
      <c r="AE486" s="157"/>
      <c r="AF486" s="159"/>
    </row>
    <row r="487" ht="15" customHeight="1">
      <c r="A487" s="198"/>
      <c r="B487" s="157"/>
      <c r="C487" s="157"/>
      <c r="D487" s="157"/>
      <c r="E487" s="157"/>
      <c r="F487" s="157"/>
      <c r="G487" s="157"/>
      <c r="H487" s="157"/>
      <c r="I487" s="157"/>
      <c r="J487" s="157"/>
      <c r="K487" s="157"/>
      <c r="L487" s="157"/>
      <c r="M487" s="157"/>
      <c r="N487" s="157"/>
      <c r="O487" s="157"/>
      <c r="P487" s="157"/>
      <c r="Q487" s="157"/>
      <c r="R487" s="157"/>
      <c r="S487" s="157"/>
      <c r="T487" t="s" s="154">
        <v>2409</v>
      </c>
      <c r="U487" s="157"/>
      <c r="V487" s="157"/>
      <c r="W487" s="157"/>
      <c r="X487" s="157"/>
      <c r="Y487" s="157"/>
      <c r="Z487" s="157"/>
      <c r="AA487" s="157"/>
      <c r="AB487" s="157"/>
      <c r="AC487" s="157"/>
      <c r="AD487" s="157"/>
      <c r="AE487" s="157"/>
      <c r="AF487" s="159"/>
    </row>
    <row r="488" ht="15" customHeight="1">
      <c r="A488" s="198"/>
      <c r="B488" s="157"/>
      <c r="C488" s="157"/>
      <c r="D488" s="157"/>
      <c r="E488" s="157"/>
      <c r="F488" s="157"/>
      <c r="G488" s="157"/>
      <c r="H488" s="157"/>
      <c r="I488" s="157"/>
      <c r="J488" s="157"/>
      <c r="K488" s="157"/>
      <c r="L488" s="157"/>
      <c r="M488" s="157"/>
      <c r="N488" s="157"/>
      <c r="O488" s="157"/>
      <c r="P488" s="157"/>
      <c r="Q488" s="157"/>
      <c r="R488" s="157"/>
      <c r="S488" s="157"/>
      <c r="T488" t="s" s="154">
        <v>2410</v>
      </c>
      <c r="U488" s="157"/>
      <c r="V488" s="157"/>
      <c r="W488" s="157"/>
      <c r="X488" s="157"/>
      <c r="Y488" s="157"/>
      <c r="Z488" s="157"/>
      <c r="AA488" s="157"/>
      <c r="AB488" s="157"/>
      <c r="AC488" s="157"/>
      <c r="AD488" s="157"/>
      <c r="AE488" s="157"/>
      <c r="AF488" s="159"/>
    </row>
    <row r="489" ht="15" customHeight="1">
      <c r="A489" s="198"/>
      <c r="B489" s="157"/>
      <c r="C489" s="157"/>
      <c r="D489" s="157"/>
      <c r="E489" s="157"/>
      <c r="F489" s="157"/>
      <c r="G489" s="157"/>
      <c r="H489" s="157"/>
      <c r="I489" s="157"/>
      <c r="J489" s="157"/>
      <c r="K489" s="157"/>
      <c r="L489" s="157"/>
      <c r="M489" s="157"/>
      <c r="N489" s="157"/>
      <c r="O489" s="157"/>
      <c r="P489" s="157"/>
      <c r="Q489" s="157"/>
      <c r="R489" s="157"/>
      <c r="S489" s="157"/>
      <c r="T489" t="s" s="154">
        <v>2411</v>
      </c>
      <c r="U489" s="157"/>
      <c r="V489" s="157"/>
      <c r="W489" s="157"/>
      <c r="X489" s="157"/>
      <c r="Y489" s="157"/>
      <c r="Z489" s="157"/>
      <c r="AA489" s="157"/>
      <c r="AB489" s="157"/>
      <c r="AC489" s="157"/>
      <c r="AD489" s="157"/>
      <c r="AE489" s="157"/>
      <c r="AF489" s="159"/>
    </row>
    <row r="490" ht="15" customHeight="1">
      <c r="A490" s="198"/>
      <c r="B490" s="157"/>
      <c r="C490" s="157"/>
      <c r="D490" s="157"/>
      <c r="E490" s="157"/>
      <c r="F490" s="157"/>
      <c r="G490" s="157"/>
      <c r="H490" s="157"/>
      <c r="I490" s="157"/>
      <c r="J490" s="157"/>
      <c r="K490" s="157"/>
      <c r="L490" s="157"/>
      <c r="M490" s="157"/>
      <c r="N490" s="157"/>
      <c r="O490" s="157"/>
      <c r="P490" s="157"/>
      <c r="Q490" s="157"/>
      <c r="R490" s="157"/>
      <c r="S490" s="157"/>
      <c r="T490" t="s" s="154">
        <v>2412</v>
      </c>
      <c r="U490" s="157"/>
      <c r="V490" s="157"/>
      <c r="W490" s="157"/>
      <c r="X490" s="157"/>
      <c r="Y490" s="157"/>
      <c r="Z490" s="157"/>
      <c r="AA490" s="157"/>
      <c r="AB490" s="157"/>
      <c r="AC490" s="157"/>
      <c r="AD490" s="157"/>
      <c r="AE490" s="157"/>
      <c r="AF490" s="159"/>
    </row>
    <row r="491" ht="15" customHeight="1">
      <c r="A491" s="198"/>
      <c r="B491" s="157"/>
      <c r="C491" s="157"/>
      <c r="D491" s="157"/>
      <c r="E491" s="157"/>
      <c r="F491" s="157"/>
      <c r="G491" s="157"/>
      <c r="H491" s="157"/>
      <c r="I491" s="157"/>
      <c r="J491" s="157"/>
      <c r="K491" s="157"/>
      <c r="L491" s="157"/>
      <c r="M491" s="157"/>
      <c r="N491" s="157"/>
      <c r="O491" s="157"/>
      <c r="P491" s="157"/>
      <c r="Q491" s="157"/>
      <c r="R491" s="157"/>
      <c r="S491" s="157"/>
      <c r="T491" t="s" s="154">
        <v>2413</v>
      </c>
      <c r="U491" s="157"/>
      <c r="V491" s="157"/>
      <c r="W491" s="157"/>
      <c r="X491" s="157"/>
      <c r="Y491" s="157"/>
      <c r="Z491" s="157"/>
      <c r="AA491" s="157"/>
      <c r="AB491" s="157"/>
      <c r="AC491" s="157"/>
      <c r="AD491" s="157"/>
      <c r="AE491" s="157"/>
      <c r="AF491" s="159"/>
    </row>
    <row r="492" ht="15" customHeight="1">
      <c r="A492" s="198"/>
      <c r="B492" s="157"/>
      <c r="C492" s="157"/>
      <c r="D492" s="157"/>
      <c r="E492" s="157"/>
      <c r="F492" s="157"/>
      <c r="G492" s="157"/>
      <c r="H492" s="157"/>
      <c r="I492" s="157"/>
      <c r="J492" s="157"/>
      <c r="K492" s="157"/>
      <c r="L492" s="157"/>
      <c r="M492" s="157"/>
      <c r="N492" s="157"/>
      <c r="O492" s="157"/>
      <c r="P492" s="157"/>
      <c r="Q492" s="157"/>
      <c r="R492" s="157"/>
      <c r="S492" s="157"/>
      <c r="T492" t="s" s="154">
        <v>2414</v>
      </c>
      <c r="U492" s="157"/>
      <c r="V492" s="157"/>
      <c r="W492" s="157"/>
      <c r="X492" s="157"/>
      <c r="Y492" s="157"/>
      <c r="Z492" s="157"/>
      <c r="AA492" s="157"/>
      <c r="AB492" s="157"/>
      <c r="AC492" s="157"/>
      <c r="AD492" s="157"/>
      <c r="AE492" s="157"/>
      <c r="AF492" s="159"/>
    </row>
    <row r="493" ht="15" customHeight="1">
      <c r="A493" s="198"/>
      <c r="B493" s="157"/>
      <c r="C493" s="157"/>
      <c r="D493" s="157"/>
      <c r="E493" s="157"/>
      <c r="F493" s="157"/>
      <c r="G493" s="157"/>
      <c r="H493" s="157"/>
      <c r="I493" s="157"/>
      <c r="J493" s="157"/>
      <c r="K493" s="157"/>
      <c r="L493" s="157"/>
      <c r="M493" s="157"/>
      <c r="N493" s="157"/>
      <c r="O493" s="157"/>
      <c r="P493" s="157"/>
      <c r="Q493" s="157"/>
      <c r="R493" s="157"/>
      <c r="S493" s="157"/>
      <c r="T493" t="s" s="154">
        <v>2415</v>
      </c>
      <c r="U493" s="157"/>
      <c r="V493" s="157"/>
      <c r="W493" s="157"/>
      <c r="X493" s="157"/>
      <c r="Y493" s="157"/>
      <c r="Z493" s="157"/>
      <c r="AA493" s="157"/>
      <c r="AB493" s="157"/>
      <c r="AC493" s="157"/>
      <c r="AD493" s="157"/>
      <c r="AE493" s="157"/>
      <c r="AF493" s="159"/>
    </row>
    <row r="494" ht="15" customHeight="1">
      <c r="A494" s="198"/>
      <c r="B494" s="157"/>
      <c r="C494" s="157"/>
      <c r="D494" s="157"/>
      <c r="E494" s="157"/>
      <c r="F494" s="157"/>
      <c r="G494" s="157"/>
      <c r="H494" s="157"/>
      <c r="I494" s="157"/>
      <c r="J494" s="157"/>
      <c r="K494" s="157"/>
      <c r="L494" s="157"/>
      <c r="M494" s="157"/>
      <c r="N494" s="157"/>
      <c r="O494" s="157"/>
      <c r="P494" s="157"/>
      <c r="Q494" s="157"/>
      <c r="R494" s="157"/>
      <c r="S494" s="157"/>
      <c r="T494" t="s" s="154">
        <v>2416</v>
      </c>
      <c r="U494" s="157"/>
      <c r="V494" s="157"/>
      <c r="W494" s="157"/>
      <c r="X494" s="157"/>
      <c r="Y494" s="157"/>
      <c r="Z494" s="157"/>
      <c r="AA494" s="157"/>
      <c r="AB494" s="157"/>
      <c r="AC494" s="157"/>
      <c r="AD494" s="157"/>
      <c r="AE494" s="157"/>
      <c r="AF494" s="159"/>
    </row>
    <row r="495" ht="15" customHeight="1">
      <c r="A495" s="198"/>
      <c r="B495" s="157"/>
      <c r="C495" s="157"/>
      <c r="D495" s="157"/>
      <c r="E495" s="157"/>
      <c r="F495" s="157"/>
      <c r="G495" s="157"/>
      <c r="H495" s="157"/>
      <c r="I495" s="157"/>
      <c r="J495" s="157"/>
      <c r="K495" s="157"/>
      <c r="L495" s="157"/>
      <c r="M495" s="157"/>
      <c r="N495" s="157"/>
      <c r="O495" s="157"/>
      <c r="P495" s="157"/>
      <c r="Q495" s="157"/>
      <c r="R495" s="157"/>
      <c r="S495" s="157"/>
      <c r="T495" t="s" s="154">
        <v>2417</v>
      </c>
      <c r="U495" s="157"/>
      <c r="V495" s="157"/>
      <c r="W495" s="157"/>
      <c r="X495" s="157"/>
      <c r="Y495" s="157"/>
      <c r="Z495" s="157"/>
      <c r="AA495" s="157"/>
      <c r="AB495" s="157"/>
      <c r="AC495" s="157"/>
      <c r="AD495" s="157"/>
      <c r="AE495" s="157"/>
      <c r="AF495" s="159"/>
    </row>
    <row r="496" ht="15" customHeight="1">
      <c r="A496" s="198"/>
      <c r="B496" s="157"/>
      <c r="C496" s="157"/>
      <c r="D496" s="157"/>
      <c r="E496" s="157"/>
      <c r="F496" s="157"/>
      <c r="G496" s="157"/>
      <c r="H496" s="157"/>
      <c r="I496" s="157"/>
      <c r="J496" s="157"/>
      <c r="K496" s="157"/>
      <c r="L496" s="157"/>
      <c r="M496" s="157"/>
      <c r="N496" s="157"/>
      <c r="O496" s="157"/>
      <c r="P496" s="157"/>
      <c r="Q496" s="157"/>
      <c r="R496" s="157"/>
      <c r="S496" s="157"/>
      <c r="T496" t="s" s="154">
        <v>2418</v>
      </c>
      <c r="U496" s="157"/>
      <c r="V496" s="157"/>
      <c r="W496" s="157"/>
      <c r="X496" s="157"/>
      <c r="Y496" s="157"/>
      <c r="Z496" s="157"/>
      <c r="AA496" s="157"/>
      <c r="AB496" s="157"/>
      <c r="AC496" s="157"/>
      <c r="AD496" s="157"/>
      <c r="AE496" s="157"/>
      <c r="AF496" s="159"/>
    </row>
    <row r="497" ht="15" customHeight="1">
      <c r="A497" s="198"/>
      <c r="B497" s="157"/>
      <c r="C497" s="157"/>
      <c r="D497" s="157"/>
      <c r="E497" s="157"/>
      <c r="F497" s="157"/>
      <c r="G497" s="157"/>
      <c r="H497" s="157"/>
      <c r="I497" s="157"/>
      <c r="J497" s="157"/>
      <c r="K497" s="157"/>
      <c r="L497" s="157"/>
      <c r="M497" s="157"/>
      <c r="N497" s="157"/>
      <c r="O497" s="157"/>
      <c r="P497" s="157"/>
      <c r="Q497" s="157"/>
      <c r="R497" s="157"/>
      <c r="S497" s="157"/>
      <c r="T497" t="s" s="154">
        <v>2419</v>
      </c>
      <c r="U497" s="157"/>
      <c r="V497" s="157"/>
      <c r="W497" s="157"/>
      <c r="X497" s="157"/>
      <c r="Y497" s="157"/>
      <c r="Z497" s="157"/>
      <c r="AA497" s="157"/>
      <c r="AB497" s="157"/>
      <c r="AC497" s="157"/>
      <c r="AD497" s="157"/>
      <c r="AE497" s="157"/>
      <c r="AF497" s="159"/>
    </row>
    <row r="498" ht="15" customHeight="1">
      <c r="A498" s="198"/>
      <c r="B498" s="157"/>
      <c r="C498" s="157"/>
      <c r="D498" s="157"/>
      <c r="E498" s="157"/>
      <c r="F498" s="157"/>
      <c r="G498" s="157"/>
      <c r="H498" s="157"/>
      <c r="I498" s="157"/>
      <c r="J498" s="157"/>
      <c r="K498" s="157"/>
      <c r="L498" s="157"/>
      <c r="M498" s="157"/>
      <c r="N498" s="157"/>
      <c r="O498" s="157"/>
      <c r="P498" s="157"/>
      <c r="Q498" s="157"/>
      <c r="R498" s="157"/>
      <c r="S498" s="157"/>
      <c r="T498" t="s" s="154">
        <v>2420</v>
      </c>
      <c r="U498" s="157"/>
      <c r="V498" s="157"/>
      <c r="W498" s="157"/>
      <c r="X498" s="157"/>
      <c r="Y498" s="157"/>
      <c r="Z498" s="157"/>
      <c r="AA498" s="157"/>
      <c r="AB498" s="157"/>
      <c r="AC498" s="157"/>
      <c r="AD498" s="157"/>
      <c r="AE498" s="157"/>
      <c r="AF498" s="159"/>
    </row>
    <row r="499" ht="15" customHeight="1">
      <c r="A499" s="198"/>
      <c r="B499" s="157"/>
      <c r="C499" s="157"/>
      <c r="D499" s="157"/>
      <c r="E499" s="157"/>
      <c r="F499" s="157"/>
      <c r="G499" s="157"/>
      <c r="H499" s="157"/>
      <c r="I499" s="157"/>
      <c r="J499" s="157"/>
      <c r="K499" s="157"/>
      <c r="L499" s="157"/>
      <c r="M499" s="157"/>
      <c r="N499" s="157"/>
      <c r="O499" s="157"/>
      <c r="P499" s="157"/>
      <c r="Q499" s="157"/>
      <c r="R499" s="157"/>
      <c r="S499" s="157"/>
      <c r="T499" t="s" s="154">
        <v>2421</v>
      </c>
      <c r="U499" s="157"/>
      <c r="V499" s="157"/>
      <c r="W499" s="157"/>
      <c r="X499" s="157"/>
      <c r="Y499" s="157"/>
      <c r="Z499" s="157"/>
      <c r="AA499" s="157"/>
      <c r="AB499" s="157"/>
      <c r="AC499" s="157"/>
      <c r="AD499" s="157"/>
      <c r="AE499" s="157"/>
      <c r="AF499" s="159"/>
    </row>
    <row r="500" ht="15" customHeight="1">
      <c r="A500" s="198"/>
      <c r="B500" s="157"/>
      <c r="C500" s="157"/>
      <c r="D500" s="157"/>
      <c r="E500" s="157"/>
      <c r="F500" s="157"/>
      <c r="G500" s="157"/>
      <c r="H500" s="157"/>
      <c r="I500" s="157"/>
      <c r="J500" s="157"/>
      <c r="K500" s="157"/>
      <c r="L500" s="157"/>
      <c r="M500" s="157"/>
      <c r="N500" s="157"/>
      <c r="O500" s="157"/>
      <c r="P500" s="157"/>
      <c r="Q500" s="157"/>
      <c r="R500" s="157"/>
      <c r="S500" s="157"/>
      <c r="T500" t="s" s="154">
        <v>2422</v>
      </c>
      <c r="U500" s="157"/>
      <c r="V500" s="157"/>
      <c r="W500" s="157"/>
      <c r="X500" s="157"/>
      <c r="Y500" s="157"/>
      <c r="Z500" s="157"/>
      <c r="AA500" s="157"/>
      <c r="AB500" s="157"/>
      <c r="AC500" s="157"/>
      <c r="AD500" s="157"/>
      <c r="AE500" s="157"/>
      <c r="AF500" s="159"/>
    </row>
    <row r="501" ht="15" customHeight="1">
      <c r="A501" s="198"/>
      <c r="B501" s="157"/>
      <c r="C501" s="157"/>
      <c r="D501" s="157"/>
      <c r="E501" s="157"/>
      <c r="F501" s="157"/>
      <c r="G501" s="157"/>
      <c r="H501" s="157"/>
      <c r="I501" s="157"/>
      <c r="J501" s="157"/>
      <c r="K501" s="157"/>
      <c r="L501" s="157"/>
      <c r="M501" s="157"/>
      <c r="N501" s="157"/>
      <c r="O501" s="157"/>
      <c r="P501" s="157"/>
      <c r="Q501" s="157"/>
      <c r="R501" s="157"/>
      <c r="S501" s="157"/>
      <c r="T501" t="s" s="154">
        <v>2423</v>
      </c>
      <c r="U501" s="157"/>
      <c r="V501" s="157"/>
      <c r="W501" s="157"/>
      <c r="X501" s="157"/>
      <c r="Y501" s="157"/>
      <c r="Z501" s="157"/>
      <c r="AA501" s="157"/>
      <c r="AB501" s="157"/>
      <c r="AC501" s="157"/>
      <c r="AD501" s="157"/>
      <c r="AE501" s="157"/>
      <c r="AF501" s="159"/>
    </row>
    <row r="502" ht="15" customHeight="1">
      <c r="A502" s="198"/>
      <c r="B502" s="157"/>
      <c r="C502" s="157"/>
      <c r="D502" s="157"/>
      <c r="E502" s="157"/>
      <c r="F502" s="157"/>
      <c r="G502" s="157"/>
      <c r="H502" s="157"/>
      <c r="I502" s="157"/>
      <c r="J502" s="157"/>
      <c r="K502" s="157"/>
      <c r="L502" s="157"/>
      <c r="M502" s="157"/>
      <c r="N502" s="157"/>
      <c r="O502" s="157"/>
      <c r="P502" s="157"/>
      <c r="Q502" s="157"/>
      <c r="R502" s="157"/>
      <c r="S502" s="157"/>
      <c r="T502" t="s" s="154">
        <v>2424</v>
      </c>
      <c r="U502" s="157"/>
      <c r="V502" s="157"/>
      <c r="W502" s="157"/>
      <c r="X502" s="157"/>
      <c r="Y502" s="157"/>
      <c r="Z502" s="157"/>
      <c r="AA502" s="157"/>
      <c r="AB502" s="157"/>
      <c r="AC502" s="157"/>
      <c r="AD502" s="157"/>
      <c r="AE502" s="157"/>
      <c r="AF502" s="159"/>
    </row>
    <row r="503" ht="15" customHeight="1">
      <c r="A503" s="198"/>
      <c r="B503" s="157"/>
      <c r="C503" s="157"/>
      <c r="D503" s="157"/>
      <c r="E503" s="157"/>
      <c r="F503" s="157"/>
      <c r="G503" s="157"/>
      <c r="H503" s="157"/>
      <c r="I503" s="157"/>
      <c r="J503" s="157"/>
      <c r="K503" s="157"/>
      <c r="L503" s="157"/>
      <c r="M503" s="157"/>
      <c r="N503" s="157"/>
      <c r="O503" s="157"/>
      <c r="P503" s="157"/>
      <c r="Q503" s="157"/>
      <c r="R503" s="157"/>
      <c r="S503" s="157"/>
      <c r="T503" t="s" s="154">
        <v>2425</v>
      </c>
      <c r="U503" s="157"/>
      <c r="V503" s="157"/>
      <c r="W503" s="157"/>
      <c r="X503" s="157"/>
      <c r="Y503" s="157"/>
      <c r="Z503" s="157"/>
      <c r="AA503" s="157"/>
      <c r="AB503" s="157"/>
      <c r="AC503" s="157"/>
      <c r="AD503" s="157"/>
      <c r="AE503" s="157"/>
      <c r="AF503" s="159"/>
    </row>
    <row r="504" ht="15" customHeight="1">
      <c r="A504" s="198"/>
      <c r="B504" s="157"/>
      <c r="C504" s="157"/>
      <c r="D504" s="157"/>
      <c r="E504" s="157"/>
      <c r="F504" s="157"/>
      <c r="G504" s="157"/>
      <c r="H504" s="157"/>
      <c r="I504" s="157"/>
      <c r="J504" s="157"/>
      <c r="K504" s="157"/>
      <c r="L504" s="157"/>
      <c r="M504" s="157"/>
      <c r="N504" s="157"/>
      <c r="O504" s="157"/>
      <c r="P504" s="157"/>
      <c r="Q504" s="157"/>
      <c r="R504" s="157"/>
      <c r="S504" s="157"/>
      <c r="T504" t="s" s="154">
        <v>2426</v>
      </c>
      <c r="U504" s="157"/>
      <c r="V504" s="157"/>
      <c r="W504" s="157"/>
      <c r="X504" s="157"/>
      <c r="Y504" s="157"/>
      <c r="Z504" s="157"/>
      <c r="AA504" s="157"/>
      <c r="AB504" s="157"/>
      <c r="AC504" s="157"/>
      <c r="AD504" s="157"/>
      <c r="AE504" s="157"/>
      <c r="AF504" s="159"/>
    </row>
    <row r="505" ht="15" customHeight="1">
      <c r="A505" s="198"/>
      <c r="B505" s="157"/>
      <c r="C505" s="157"/>
      <c r="D505" s="157"/>
      <c r="E505" s="157"/>
      <c r="F505" s="157"/>
      <c r="G505" s="157"/>
      <c r="H505" s="157"/>
      <c r="I505" s="157"/>
      <c r="J505" s="157"/>
      <c r="K505" s="157"/>
      <c r="L505" s="157"/>
      <c r="M505" s="157"/>
      <c r="N505" s="157"/>
      <c r="O505" s="157"/>
      <c r="P505" s="157"/>
      <c r="Q505" s="157"/>
      <c r="R505" s="157"/>
      <c r="S505" s="157"/>
      <c r="T505" t="s" s="154">
        <v>2427</v>
      </c>
      <c r="U505" s="157"/>
      <c r="V505" s="157"/>
      <c r="W505" s="157"/>
      <c r="X505" s="157"/>
      <c r="Y505" s="157"/>
      <c r="Z505" s="157"/>
      <c r="AA505" s="157"/>
      <c r="AB505" s="157"/>
      <c r="AC505" s="157"/>
      <c r="AD505" s="157"/>
      <c r="AE505" s="157"/>
      <c r="AF505" s="159"/>
    </row>
    <row r="506" ht="15" customHeight="1">
      <c r="A506" s="198"/>
      <c r="B506" s="157"/>
      <c r="C506" s="157"/>
      <c r="D506" s="157"/>
      <c r="E506" s="157"/>
      <c r="F506" s="157"/>
      <c r="G506" s="157"/>
      <c r="H506" s="157"/>
      <c r="I506" s="157"/>
      <c r="J506" s="157"/>
      <c r="K506" s="157"/>
      <c r="L506" s="157"/>
      <c r="M506" s="157"/>
      <c r="N506" s="157"/>
      <c r="O506" s="157"/>
      <c r="P506" s="157"/>
      <c r="Q506" s="157"/>
      <c r="R506" s="157"/>
      <c r="S506" s="157"/>
      <c r="T506" t="s" s="154">
        <v>2428</v>
      </c>
      <c r="U506" s="157"/>
      <c r="V506" s="157"/>
      <c r="W506" s="157"/>
      <c r="X506" s="157"/>
      <c r="Y506" s="157"/>
      <c r="Z506" s="157"/>
      <c r="AA506" s="157"/>
      <c r="AB506" s="157"/>
      <c r="AC506" s="157"/>
      <c r="AD506" s="157"/>
      <c r="AE506" s="157"/>
      <c r="AF506" s="159"/>
    </row>
    <row r="507" ht="15" customHeight="1">
      <c r="A507" s="198"/>
      <c r="B507" s="157"/>
      <c r="C507" s="157"/>
      <c r="D507" s="157"/>
      <c r="E507" s="157"/>
      <c r="F507" s="157"/>
      <c r="G507" s="157"/>
      <c r="H507" s="157"/>
      <c r="I507" s="157"/>
      <c r="J507" s="157"/>
      <c r="K507" s="157"/>
      <c r="L507" s="157"/>
      <c r="M507" s="157"/>
      <c r="N507" s="157"/>
      <c r="O507" s="157"/>
      <c r="P507" s="157"/>
      <c r="Q507" s="157"/>
      <c r="R507" s="157"/>
      <c r="S507" s="157"/>
      <c r="T507" t="s" s="154">
        <v>2429</v>
      </c>
      <c r="U507" s="157"/>
      <c r="V507" s="157"/>
      <c r="W507" s="157"/>
      <c r="X507" s="157"/>
      <c r="Y507" s="157"/>
      <c r="Z507" s="157"/>
      <c r="AA507" s="157"/>
      <c r="AB507" s="157"/>
      <c r="AC507" s="157"/>
      <c r="AD507" s="157"/>
      <c r="AE507" s="157"/>
      <c r="AF507" s="159"/>
    </row>
    <row r="508" ht="15" customHeight="1">
      <c r="A508" s="198"/>
      <c r="B508" s="157"/>
      <c r="C508" s="157"/>
      <c r="D508" s="157"/>
      <c r="E508" s="157"/>
      <c r="F508" s="157"/>
      <c r="G508" s="157"/>
      <c r="H508" s="157"/>
      <c r="I508" s="157"/>
      <c r="J508" s="157"/>
      <c r="K508" s="157"/>
      <c r="L508" s="157"/>
      <c r="M508" s="157"/>
      <c r="N508" s="157"/>
      <c r="O508" s="157"/>
      <c r="P508" s="157"/>
      <c r="Q508" s="157"/>
      <c r="R508" s="157"/>
      <c r="S508" s="157"/>
      <c r="T508" t="s" s="154">
        <v>2430</v>
      </c>
      <c r="U508" s="157"/>
      <c r="V508" s="157"/>
      <c r="W508" s="157"/>
      <c r="X508" s="157"/>
      <c r="Y508" s="157"/>
      <c r="Z508" s="157"/>
      <c r="AA508" s="157"/>
      <c r="AB508" s="157"/>
      <c r="AC508" s="157"/>
      <c r="AD508" s="157"/>
      <c r="AE508" s="157"/>
      <c r="AF508" s="159"/>
    </row>
    <row r="509" ht="15" customHeight="1">
      <c r="A509" s="198"/>
      <c r="B509" s="157"/>
      <c r="C509" s="157"/>
      <c r="D509" s="157"/>
      <c r="E509" s="157"/>
      <c r="F509" s="157"/>
      <c r="G509" s="157"/>
      <c r="H509" s="157"/>
      <c r="I509" s="157"/>
      <c r="J509" s="157"/>
      <c r="K509" s="157"/>
      <c r="L509" s="157"/>
      <c r="M509" s="157"/>
      <c r="N509" s="157"/>
      <c r="O509" s="157"/>
      <c r="P509" s="157"/>
      <c r="Q509" s="157"/>
      <c r="R509" s="157"/>
      <c r="S509" s="157"/>
      <c r="T509" t="s" s="154">
        <v>2431</v>
      </c>
      <c r="U509" s="157"/>
      <c r="V509" s="157"/>
      <c r="W509" s="157"/>
      <c r="X509" s="157"/>
      <c r="Y509" s="157"/>
      <c r="Z509" s="157"/>
      <c r="AA509" s="157"/>
      <c r="AB509" s="157"/>
      <c r="AC509" s="157"/>
      <c r="AD509" s="157"/>
      <c r="AE509" s="157"/>
      <c r="AF509" s="159"/>
    </row>
    <row r="510" ht="15" customHeight="1">
      <c r="A510" s="198"/>
      <c r="B510" s="157"/>
      <c r="C510" s="157"/>
      <c r="D510" s="157"/>
      <c r="E510" s="157"/>
      <c r="F510" s="157"/>
      <c r="G510" s="157"/>
      <c r="H510" s="157"/>
      <c r="I510" s="157"/>
      <c r="J510" s="157"/>
      <c r="K510" s="157"/>
      <c r="L510" s="157"/>
      <c r="M510" s="157"/>
      <c r="N510" s="157"/>
      <c r="O510" s="157"/>
      <c r="P510" s="157"/>
      <c r="Q510" s="157"/>
      <c r="R510" s="157"/>
      <c r="S510" s="157"/>
      <c r="T510" t="s" s="154">
        <v>2432</v>
      </c>
      <c r="U510" s="157"/>
      <c r="V510" s="157"/>
      <c r="W510" s="157"/>
      <c r="X510" s="157"/>
      <c r="Y510" s="157"/>
      <c r="Z510" s="157"/>
      <c r="AA510" s="157"/>
      <c r="AB510" s="157"/>
      <c r="AC510" s="157"/>
      <c r="AD510" s="157"/>
      <c r="AE510" s="157"/>
      <c r="AF510" s="159"/>
    </row>
    <row r="511" ht="15" customHeight="1">
      <c r="A511" s="198"/>
      <c r="B511" s="157"/>
      <c r="C511" s="157"/>
      <c r="D511" s="157"/>
      <c r="E511" s="157"/>
      <c r="F511" s="157"/>
      <c r="G511" s="157"/>
      <c r="H511" s="157"/>
      <c r="I511" s="157"/>
      <c r="J511" s="157"/>
      <c r="K511" s="157"/>
      <c r="L511" s="157"/>
      <c r="M511" s="157"/>
      <c r="N511" s="157"/>
      <c r="O511" s="157"/>
      <c r="P511" s="157"/>
      <c r="Q511" s="157"/>
      <c r="R511" s="157"/>
      <c r="S511" s="157"/>
      <c r="T511" t="s" s="154">
        <v>2433</v>
      </c>
      <c r="U511" s="157"/>
      <c r="V511" s="157"/>
      <c r="W511" s="157"/>
      <c r="X511" s="157"/>
      <c r="Y511" s="157"/>
      <c r="Z511" s="157"/>
      <c r="AA511" s="157"/>
      <c r="AB511" s="157"/>
      <c r="AC511" s="157"/>
      <c r="AD511" s="157"/>
      <c r="AE511" s="157"/>
      <c r="AF511" s="159"/>
    </row>
    <row r="512" ht="15" customHeight="1">
      <c r="A512" s="198"/>
      <c r="B512" s="157"/>
      <c r="C512" s="157"/>
      <c r="D512" s="157"/>
      <c r="E512" s="157"/>
      <c r="F512" s="157"/>
      <c r="G512" s="157"/>
      <c r="H512" s="157"/>
      <c r="I512" s="157"/>
      <c r="J512" s="157"/>
      <c r="K512" s="157"/>
      <c r="L512" s="157"/>
      <c r="M512" s="157"/>
      <c r="N512" s="157"/>
      <c r="O512" s="157"/>
      <c r="P512" s="157"/>
      <c r="Q512" s="157"/>
      <c r="R512" s="157"/>
      <c r="S512" s="157"/>
      <c r="T512" t="s" s="154">
        <v>2434</v>
      </c>
      <c r="U512" s="157"/>
      <c r="V512" s="157"/>
      <c r="W512" s="157"/>
      <c r="X512" s="157"/>
      <c r="Y512" s="157"/>
      <c r="Z512" s="157"/>
      <c r="AA512" s="157"/>
      <c r="AB512" s="157"/>
      <c r="AC512" s="157"/>
      <c r="AD512" s="157"/>
      <c r="AE512" s="157"/>
      <c r="AF512" s="159"/>
    </row>
    <row r="513" ht="15" customHeight="1">
      <c r="A513" s="198"/>
      <c r="B513" s="157"/>
      <c r="C513" s="157"/>
      <c r="D513" s="157"/>
      <c r="E513" s="157"/>
      <c r="F513" s="157"/>
      <c r="G513" s="157"/>
      <c r="H513" s="157"/>
      <c r="I513" s="157"/>
      <c r="J513" s="157"/>
      <c r="K513" s="157"/>
      <c r="L513" s="157"/>
      <c r="M513" s="157"/>
      <c r="N513" s="157"/>
      <c r="O513" s="157"/>
      <c r="P513" s="157"/>
      <c r="Q513" s="157"/>
      <c r="R513" s="157"/>
      <c r="S513" s="157"/>
      <c r="T513" t="s" s="154">
        <v>2435</v>
      </c>
      <c r="U513" s="157"/>
      <c r="V513" s="157"/>
      <c r="W513" s="157"/>
      <c r="X513" s="157"/>
      <c r="Y513" s="157"/>
      <c r="Z513" s="157"/>
      <c r="AA513" s="157"/>
      <c r="AB513" s="157"/>
      <c r="AC513" s="157"/>
      <c r="AD513" s="157"/>
      <c r="AE513" s="157"/>
      <c r="AF513" s="159"/>
    </row>
    <row r="514" ht="15" customHeight="1">
      <c r="A514" s="198"/>
      <c r="B514" s="157"/>
      <c r="C514" s="157"/>
      <c r="D514" s="157"/>
      <c r="E514" s="157"/>
      <c r="F514" s="157"/>
      <c r="G514" s="157"/>
      <c r="H514" s="157"/>
      <c r="I514" s="157"/>
      <c r="J514" s="157"/>
      <c r="K514" s="157"/>
      <c r="L514" s="157"/>
      <c r="M514" s="157"/>
      <c r="N514" s="157"/>
      <c r="O514" s="157"/>
      <c r="P514" s="157"/>
      <c r="Q514" s="157"/>
      <c r="R514" s="157"/>
      <c r="S514" s="157"/>
      <c r="T514" t="s" s="154">
        <v>2436</v>
      </c>
      <c r="U514" s="157"/>
      <c r="V514" s="157"/>
      <c r="W514" s="157"/>
      <c r="X514" s="157"/>
      <c r="Y514" s="157"/>
      <c r="Z514" s="157"/>
      <c r="AA514" s="157"/>
      <c r="AB514" s="157"/>
      <c r="AC514" s="157"/>
      <c r="AD514" s="157"/>
      <c r="AE514" s="157"/>
      <c r="AF514" s="159"/>
    </row>
    <row r="515" ht="15" customHeight="1">
      <c r="A515" s="198"/>
      <c r="B515" s="157"/>
      <c r="C515" s="157"/>
      <c r="D515" s="157"/>
      <c r="E515" s="157"/>
      <c r="F515" s="157"/>
      <c r="G515" s="157"/>
      <c r="H515" s="157"/>
      <c r="I515" s="157"/>
      <c r="J515" s="157"/>
      <c r="K515" s="157"/>
      <c r="L515" s="157"/>
      <c r="M515" s="157"/>
      <c r="N515" s="157"/>
      <c r="O515" s="157"/>
      <c r="P515" s="157"/>
      <c r="Q515" s="157"/>
      <c r="R515" s="157"/>
      <c r="S515" s="157"/>
      <c r="T515" t="s" s="154">
        <v>2437</v>
      </c>
      <c r="U515" s="157"/>
      <c r="V515" s="157"/>
      <c r="W515" s="157"/>
      <c r="X515" s="157"/>
      <c r="Y515" s="157"/>
      <c r="Z515" s="157"/>
      <c r="AA515" s="157"/>
      <c r="AB515" s="157"/>
      <c r="AC515" s="157"/>
      <c r="AD515" s="157"/>
      <c r="AE515" s="157"/>
      <c r="AF515" s="159"/>
    </row>
    <row r="516" ht="15" customHeight="1">
      <c r="A516" s="198"/>
      <c r="B516" s="157"/>
      <c r="C516" s="157"/>
      <c r="D516" s="157"/>
      <c r="E516" s="157"/>
      <c r="F516" s="157"/>
      <c r="G516" s="157"/>
      <c r="H516" s="157"/>
      <c r="I516" s="157"/>
      <c r="J516" s="157"/>
      <c r="K516" s="157"/>
      <c r="L516" s="157"/>
      <c r="M516" s="157"/>
      <c r="N516" s="157"/>
      <c r="O516" s="157"/>
      <c r="P516" s="157"/>
      <c r="Q516" s="157"/>
      <c r="R516" s="157"/>
      <c r="S516" s="157"/>
      <c r="T516" t="s" s="154">
        <v>2438</v>
      </c>
      <c r="U516" s="157"/>
      <c r="V516" s="157"/>
      <c r="W516" s="157"/>
      <c r="X516" s="157"/>
      <c r="Y516" s="157"/>
      <c r="Z516" s="157"/>
      <c r="AA516" s="157"/>
      <c r="AB516" s="157"/>
      <c r="AC516" s="157"/>
      <c r="AD516" s="157"/>
      <c r="AE516" s="157"/>
      <c r="AF516" s="159"/>
    </row>
    <row r="517" ht="15" customHeight="1">
      <c r="A517" s="198"/>
      <c r="B517" s="157"/>
      <c r="C517" s="157"/>
      <c r="D517" s="157"/>
      <c r="E517" s="157"/>
      <c r="F517" s="157"/>
      <c r="G517" s="157"/>
      <c r="H517" s="157"/>
      <c r="I517" s="157"/>
      <c r="J517" s="157"/>
      <c r="K517" s="157"/>
      <c r="L517" s="157"/>
      <c r="M517" s="157"/>
      <c r="N517" s="157"/>
      <c r="O517" s="157"/>
      <c r="P517" s="157"/>
      <c r="Q517" s="157"/>
      <c r="R517" s="157"/>
      <c r="S517" s="157"/>
      <c r="T517" t="s" s="154">
        <v>2439</v>
      </c>
      <c r="U517" s="157"/>
      <c r="V517" s="157"/>
      <c r="W517" s="157"/>
      <c r="X517" s="157"/>
      <c r="Y517" s="157"/>
      <c r="Z517" s="157"/>
      <c r="AA517" s="157"/>
      <c r="AB517" s="157"/>
      <c r="AC517" s="157"/>
      <c r="AD517" s="157"/>
      <c r="AE517" s="157"/>
      <c r="AF517" s="159"/>
    </row>
    <row r="518" ht="15" customHeight="1">
      <c r="A518" s="198"/>
      <c r="B518" s="157"/>
      <c r="C518" s="157"/>
      <c r="D518" s="157"/>
      <c r="E518" s="157"/>
      <c r="F518" s="157"/>
      <c r="G518" s="157"/>
      <c r="H518" s="157"/>
      <c r="I518" s="157"/>
      <c r="J518" s="157"/>
      <c r="K518" s="157"/>
      <c r="L518" s="157"/>
      <c r="M518" s="157"/>
      <c r="N518" s="157"/>
      <c r="O518" s="157"/>
      <c r="P518" s="157"/>
      <c r="Q518" s="157"/>
      <c r="R518" s="157"/>
      <c r="S518" s="157"/>
      <c r="T518" t="s" s="154">
        <v>2440</v>
      </c>
      <c r="U518" s="157"/>
      <c r="V518" s="157"/>
      <c r="W518" s="157"/>
      <c r="X518" s="157"/>
      <c r="Y518" s="157"/>
      <c r="Z518" s="157"/>
      <c r="AA518" s="157"/>
      <c r="AB518" s="157"/>
      <c r="AC518" s="157"/>
      <c r="AD518" s="157"/>
      <c r="AE518" s="157"/>
      <c r="AF518" s="159"/>
    </row>
    <row r="519" ht="15" customHeight="1">
      <c r="A519" s="198"/>
      <c r="B519" s="157"/>
      <c r="C519" s="157"/>
      <c r="D519" s="157"/>
      <c r="E519" s="157"/>
      <c r="F519" s="157"/>
      <c r="G519" s="157"/>
      <c r="H519" s="157"/>
      <c r="I519" s="157"/>
      <c r="J519" s="157"/>
      <c r="K519" s="157"/>
      <c r="L519" s="157"/>
      <c r="M519" s="157"/>
      <c r="N519" s="157"/>
      <c r="O519" s="157"/>
      <c r="P519" s="157"/>
      <c r="Q519" s="157"/>
      <c r="R519" s="157"/>
      <c r="S519" s="157"/>
      <c r="T519" t="s" s="154">
        <v>2441</v>
      </c>
      <c r="U519" s="157"/>
      <c r="V519" s="157"/>
      <c r="W519" s="157"/>
      <c r="X519" s="157"/>
      <c r="Y519" s="157"/>
      <c r="Z519" s="157"/>
      <c r="AA519" s="157"/>
      <c r="AB519" s="157"/>
      <c r="AC519" s="157"/>
      <c r="AD519" s="157"/>
      <c r="AE519" s="157"/>
      <c r="AF519" s="159"/>
    </row>
    <row r="520" ht="15" customHeight="1">
      <c r="A520" s="198"/>
      <c r="B520" s="157"/>
      <c r="C520" s="157"/>
      <c r="D520" s="157"/>
      <c r="E520" s="157"/>
      <c r="F520" s="157"/>
      <c r="G520" s="157"/>
      <c r="H520" s="157"/>
      <c r="I520" s="157"/>
      <c r="J520" s="157"/>
      <c r="K520" s="157"/>
      <c r="L520" s="157"/>
      <c r="M520" s="157"/>
      <c r="N520" s="157"/>
      <c r="O520" s="157"/>
      <c r="P520" s="157"/>
      <c r="Q520" s="157"/>
      <c r="R520" s="157"/>
      <c r="S520" s="157"/>
      <c r="T520" t="s" s="154">
        <v>2442</v>
      </c>
      <c r="U520" s="157"/>
      <c r="V520" s="157"/>
      <c r="W520" s="157"/>
      <c r="X520" s="157"/>
      <c r="Y520" s="157"/>
      <c r="Z520" s="157"/>
      <c r="AA520" s="157"/>
      <c r="AB520" s="157"/>
      <c r="AC520" s="157"/>
      <c r="AD520" s="157"/>
      <c r="AE520" s="157"/>
      <c r="AF520" s="159"/>
    </row>
    <row r="521" ht="15" customHeight="1">
      <c r="A521" s="198"/>
      <c r="B521" s="157"/>
      <c r="C521" s="157"/>
      <c r="D521" s="157"/>
      <c r="E521" s="157"/>
      <c r="F521" s="157"/>
      <c r="G521" s="157"/>
      <c r="H521" s="157"/>
      <c r="I521" s="157"/>
      <c r="J521" s="157"/>
      <c r="K521" s="157"/>
      <c r="L521" s="157"/>
      <c r="M521" s="157"/>
      <c r="N521" s="157"/>
      <c r="O521" s="157"/>
      <c r="P521" s="157"/>
      <c r="Q521" s="157"/>
      <c r="R521" s="157"/>
      <c r="S521" s="157"/>
      <c r="T521" t="s" s="154">
        <v>2443</v>
      </c>
      <c r="U521" s="157"/>
      <c r="V521" s="157"/>
      <c r="W521" s="157"/>
      <c r="X521" s="157"/>
      <c r="Y521" s="157"/>
      <c r="Z521" s="157"/>
      <c r="AA521" s="157"/>
      <c r="AB521" s="157"/>
      <c r="AC521" s="157"/>
      <c r="AD521" s="157"/>
      <c r="AE521" s="157"/>
      <c r="AF521" s="159"/>
    </row>
    <row r="522" ht="15" customHeight="1">
      <c r="A522" s="198"/>
      <c r="B522" s="157"/>
      <c r="C522" s="157"/>
      <c r="D522" s="157"/>
      <c r="E522" s="157"/>
      <c r="F522" s="157"/>
      <c r="G522" s="157"/>
      <c r="H522" s="157"/>
      <c r="I522" s="157"/>
      <c r="J522" s="157"/>
      <c r="K522" s="157"/>
      <c r="L522" s="157"/>
      <c r="M522" s="157"/>
      <c r="N522" s="157"/>
      <c r="O522" s="157"/>
      <c r="P522" s="157"/>
      <c r="Q522" s="157"/>
      <c r="R522" s="157"/>
      <c r="S522" s="157"/>
      <c r="T522" t="s" s="154">
        <v>2444</v>
      </c>
      <c r="U522" s="157"/>
      <c r="V522" s="157"/>
      <c r="W522" s="157"/>
      <c r="X522" s="157"/>
      <c r="Y522" s="157"/>
      <c r="Z522" s="157"/>
      <c r="AA522" s="157"/>
      <c r="AB522" s="157"/>
      <c r="AC522" s="157"/>
      <c r="AD522" s="157"/>
      <c r="AE522" s="157"/>
      <c r="AF522" s="159"/>
    </row>
    <row r="523" ht="15" customHeight="1">
      <c r="A523" s="198"/>
      <c r="B523" s="157"/>
      <c r="C523" s="157"/>
      <c r="D523" s="157"/>
      <c r="E523" s="157"/>
      <c r="F523" s="157"/>
      <c r="G523" s="157"/>
      <c r="H523" s="157"/>
      <c r="I523" s="157"/>
      <c r="J523" s="157"/>
      <c r="K523" s="157"/>
      <c r="L523" s="157"/>
      <c r="M523" s="157"/>
      <c r="N523" s="157"/>
      <c r="O523" s="157"/>
      <c r="P523" s="157"/>
      <c r="Q523" s="157"/>
      <c r="R523" s="157"/>
      <c r="S523" s="157"/>
      <c r="T523" t="s" s="154">
        <v>2445</v>
      </c>
      <c r="U523" s="157"/>
      <c r="V523" s="157"/>
      <c r="W523" s="157"/>
      <c r="X523" s="157"/>
      <c r="Y523" s="157"/>
      <c r="Z523" s="157"/>
      <c r="AA523" s="157"/>
      <c r="AB523" s="157"/>
      <c r="AC523" s="157"/>
      <c r="AD523" s="157"/>
      <c r="AE523" s="157"/>
      <c r="AF523" s="159"/>
    </row>
    <row r="524" ht="15" customHeight="1">
      <c r="A524" s="198"/>
      <c r="B524" s="157"/>
      <c r="C524" s="157"/>
      <c r="D524" s="157"/>
      <c r="E524" s="157"/>
      <c r="F524" s="157"/>
      <c r="G524" s="157"/>
      <c r="H524" s="157"/>
      <c r="I524" s="157"/>
      <c r="J524" s="157"/>
      <c r="K524" s="157"/>
      <c r="L524" s="157"/>
      <c r="M524" s="157"/>
      <c r="N524" s="157"/>
      <c r="O524" s="157"/>
      <c r="P524" s="157"/>
      <c r="Q524" s="157"/>
      <c r="R524" s="157"/>
      <c r="S524" s="157"/>
      <c r="T524" t="s" s="154">
        <v>2446</v>
      </c>
      <c r="U524" s="157"/>
      <c r="V524" s="157"/>
      <c r="W524" s="157"/>
      <c r="X524" s="157"/>
      <c r="Y524" s="157"/>
      <c r="Z524" s="157"/>
      <c r="AA524" s="157"/>
      <c r="AB524" s="157"/>
      <c r="AC524" s="157"/>
      <c r="AD524" s="157"/>
      <c r="AE524" s="157"/>
      <c r="AF524" s="159"/>
    </row>
    <row r="525" ht="15" customHeight="1">
      <c r="A525" s="198"/>
      <c r="B525" s="157"/>
      <c r="C525" s="157"/>
      <c r="D525" s="157"/>
      <c r="E525" s="157"/>
      <c r="F525" s="157"/>
      <c r="G525" s="157"/>
      <c r="H525" s="157"/>
      <c r="I525" s="157"/>
      <c r="J525" s="157"/>
      <c r="K525" s="157"/>
      <c r="L525" s="157"/>
      <c r="M525" s="157"/>
      <c r="N525" s="157"/>
      <c r="O525" s="157"/>
      <c r="P525" s="157"/>
      <c r="Q525" s="157"/>
      <c r="R525" s="157"/>
      <c r="S525" s="157"/>
      <c r="T525" t="s" s="154">
        <v>2447</v>
      </c>
      <c r="U525" s="157"/>
      <c r="V525" s="157"/>
      <c r="W525" s="157"/>
      <c r="X525" s="157"/>
      <c r="Y525" s="157"/>
      <c r="Z525" s="157"/>
      <c r="AA525" s="157"/>
      <c r="AB525" s="157"/>
      <c r="AC525" s="157"/>
      <c r="AD525" s="157"/>
      <c r="AE525" s="157"/>
      <c r="AF525" s="159"/>
    </row>
    <row r="526" ht="15" customHeight="1">
      <c r="A526" s="198"/>
      <c r="B526" s="157"/>
      <c r="C526" s="157"/>
      <c r="D526" s="157"/>
      <c r="E526" s="157"/>
      <c r="F526" s="157"/>
      <c r="G526" s="157"/>
      <c r="H526" s="157"/>
      <c r="I526" s="157"/>
      <c r="J526" s="157"/>
      <c r="K526" s="157"/>
      <c r="L526" s="157"/>
      <c r="M526" s="157"/>
      <c r="N526" s="157"/>
      <c r="O526" s="157"/>
      <c r="P526" s="157"/>
      <c r="Q526" s="157"/>
      <c r="R526" s="157"/>
      <c r="S526" s="157"/>
      <c r="T526" t="s" s="154">
        <v>2448</v>
      </c>
      <c r="U526" s="157"/>
      <c r="V526" s="157"/>
      <c r="W526" s="157"/>
      <c r="X526" s="157"/>
      <c r="Y526" s="157"/>
      <c r="Z526" s="157"/>
      <c r="AA526" s="157"/>
      <c r="AB526" s="157"/>
      <c r="AC526" s="157"/>
      <c r="AD526" s="157"/>
      <c r="AE526" s="157"/>
      <c r="AF526" s="159"/>
    </row>
    <row r="527" ht="15" customHeight="1">
      <c r="A527" s="198"/>
      <c r="B527" s="157"/>
      <c r="C527" s="157"/>
      <c r="D527" s="157"/>
      <c r="E527" s="157"/>
      <c r="F527" s="157"/>
      <c r="G527" s="157"/>
      <c r="H527" s="157"/>
      <c r="I527" s="157"/>
      <c r="J527" s="157"/>
      <c r="K527" s="157"/>
      <c r="L527" s="157"/>
      <c r="M527" s="157"/>
      <c r="N527" s="157"/>
      <c r="O527" s="157"/>
      <c r="P527" s="157"/>
      <c r="Q527" s="157"/>
      <c r="R527" s="157"/>
      <c r="S527" s="157"/>
      <c r="T527" t="s" s="154">
        <v>2449</v>
      </c>
      <c r="U527" s="157"/>
      <c r="V527" s="157"/>
      <c r="W527" s="157"/>
      <c r="X527" s="157"/>
      <c r="Y527" s="157"/>
      <c r="Z527" s="157"/>
      <c r="AA527" s="157"/>
      <c r="AB527" s="157"/>
      <c r="AC527" s="157"/>
      <c r="AD527" s="157"/>
      <c r="AE527" s="157"/>
      <c r="AF527" s="159"/>
    </row>
    <row r="528" ht="15" customHeight="1">
      <c r="A528" s="198"/>
      <c r="B528" s="157"/>
      <c r="C528" s="157"/>
      <c r="D528" s="157"/>
      <c r="E528" s="157"/>
      <c r="F528" s="157"/>
      <c r="G528" s="157"/>
      <c r="H528" s="157"/>
      <c r="I528" s="157"/>
      <c r="J528" s="157"/>
      <c r="K528" s="157"/>
      <c r="L528" s="157"/>
      <c r="M528" s="157"/>
      <c r="N528" s="157"/>
      <c r="O528" s="157"/>
      <c r="P528" s="157"/>
      <c r="Q528" s="157"/>
      <c r="R528" s="157"/>
      <c r="S528" s="157"/>
      <c r="T528" t="s" s="154">
        <v>2450</v>
      </c>
      <c r="U528" s="157"/>
      <c r="V528" s="157"/>
      <c r="W528" s="157"/>
      <c r="X528" s="157"/>
      <c r="Y528" s="157"/>
      <c r="Z528" s="157"/>
      <c r="AA528" s="157"/>
      <c r="AB528" s="157"/>
      <c r="AC528" s="157"/>
      <c r="AD528" s="157"/>
      <c r="AE528" s="157"/>
      <c r="AF528" s="159"/>
    </row>
    <row r="529" ht="15" customHeight="1">
      <c r="A529" s="198"/>
      <c r="B529" s="157"/>
      <c r="C529" s="157"/>
      <c r="D529" s="157"/>
      <c r="E529" s="157"/>
      <c r="F529" s="157"/>
      <c r="G529" s="157"/>
      <c r="H529" s="157"/>
      <c r="I529" s="157"/>
      <c r="J529" s="157"/>
      <c r="K529" s="157"/>
      <c r="L529" s="157"/>
      <c r="M529" s="157"/>
      <c r="N529" s="157"/>
      <c r="O529" s="157"/>
      <c r="P529" s="157"/>
      <c r="Q529" s="157"/>
      <c r="R529" s="157"/>
      <c r="S529" s="157"/>
      <c r="T529" t="s" s="154">
        <v>2451</v>
      </c>
      <c r="U529" s="157"/>
      <c r="V529" s="157"/>
      <c r="W529" s="157"/>
      <c r="X529" s="157"/>
      <c r="Y529" s="157"/>
      <c r="Z529" s="157"/>
      <c r="AA529" s="157"/>
      <c r="AB529" s="157"/>
      <c r="AC529" s="157"/>
      <c r="AD529" s="157"/>
      <c r="AE529" s="157"/>
      <c r="AF529" s="159"/>
    </row>
    <row r="530" ht="15" customHeight="1">
      <c r="A530" s="198"/>
      <c r="B530" s="157"/>
      <c r="C530" s="157"/>
      <c r="D530" s="157"/>
      <c r="E530" s="157"/>
      <c r="F530" s="157"/>
      <c r="G530" s="157"/>
      <c r="H530" s="157"/>
      <c r="I530" s="157"/>
      <c r="J530" s="157"/>
      <c r="K530" s="157"/>
      <c r="L530" s="157"/>
      <c r="M530" s="157"/>
      <c r="N530" s="157"/>
      <c r="O530" s="157"/>
      <c r="P530" s="157"/>
      <c r="Q530" s="157"/>
      <c r="R530" s="157"/>
      <c r="S530" s="157"/>
      <c r="T530" t="s" s="154">
        <v>2452</v>
      </c>
      <c r="U530" s="157"/>
      <c r="V530" s="157"/>
      <c r="W530" s="157"/>
      <c r="X530" s="157"/>
      <c r="Y530" s="157"/>
      <c r="Z530" s="157"/>
      <c r="AA530" s="157"/>
      <c r="AB530" s="157"/>
      <c r="AC530" s="157"/>
      <c r="AD530" s="157"/>
      <c r="AE530" s="157"/>
      <c r="AF530" s="159"/>
    </row>
    <row r="531" ht="15" customHeight="1">
      <c r="A531" s="198"/>
      <c r="B531" s="157"/>
      <c r="C531" s="157"/>
      <c r="D531" s="157"/>
      <c r="E531" s="157"/>
      <c r="F531" s="157"/>
      <c r="G531" s="157"/>
      <c r="H531" s="157"/>
      <c r="I531" s="157"/>
      <c r="J531" s="157"/>
      <c r="K531" s="157"/>
      <c r="L531" s="157"/>
      <c r="M531" s="157"/>
      <c r="N531" s="157"/>
      <c r="O531" s="157"/>
      <c r="P531" s="157"/>
      <c r="Q531" s="157"/>
      <c r="R531" s="157"/>
      <c r="S531" s="157"/>
      <c r="T531" t="s" s="154">
        <v>2453</v>
      </c>
      <c r="U531" s="157"/>
      <c r="V531" s="157"/>
      <c r="W531" s="157"/>
      <c r="X531" s="157"/>
      <c r="Y531" s="157"/>
      <c r="Z531" s="157"/>
      <c r="AA531" s="157"/>
      <c r="AB531" s="157"/>
      <c r="AC531" s="157"/>
      <c r="AD531" s="157"/>
      <c r="AE531" s="157"/>
      <c r="AF531" s="159"/>
    </row>
    <row r="532" ht="15" customHeight="1">
      <c r="A532" s="198"/>
      <c r="B532" s="157"/>
      <c r="C532" s="157"/>
      <c r="D532" s="157"/>
      <c r="E532" s="157"/>
      <c r="F532" s="157"/>
      <c r="G532" s="157"/>
      <c r="H532" s="157"/>
      <c r="I532" s="157"/>
      <c r="J532" s="157"/>
      <c r="K532" s="157"/>
      <c r="L532" s="157"/>
      <c r="M532" s="157"/>
      <c r="N532" s="157"/>
      <c r="O532" s="157"/>
      <c r="P532" s="157"/>
      <c r="Q532" s="157"/>
      <c r="R532" s="157"/>
      <c r="S532" s="157"/>
      <c r="T532" t="s" s="154">
        <v>2454</v>
      </c>
      <c r="U532" s="157"/>
      <c r="V532" s="157"/>
      <c r="W532" s="157"/>
      <c r="X532" s="157"/>
      <c r="Y532" s="157"/>
      <c r="Z532" s="157"/>
      <c r="AA532" s="157"/>
      <c r="AB532" s="157"/>
      <c r="AC532" s="157"/>
      <c r="AD532" s="157"/>
      <c r="AE532" s="157"/>
      <c r="AF532" s="159"/>
    </row>
    <row r="533" ht="15" customHeight="1">
      <c r="A533" s="198"/>
      <c r="B533" s="157"/>
      <c r="C533" s="157"/>
      <c r="D533" s="157"/>
      <c r="E533" s="157"/>
      <c r="F533" s="157"/>
      <c r="G533" s="157"/>
      <c r="H533" s="157"/>
      <c r="I533" s="157"/>
      <c r="J533" s="157"/>
      <c r="K533" s="157"/>
      <c r="L533" s="157"/>
      <c r="M533" s="157"/>
      <c r="N533" s="157"/>
      <c r="O533" s="157"/>
      <c r="P533" s="157"/>
      <c r="Q533" s="157"/>
      <c r="R533" s="157"/>
      <c r="S533" s="157"/>
      <c r="T533" t="s" s="154">
        <v>2455</v>
      </c>
      <c r="U533" s="157"/>
      <c r="V533" s="157"/>
      <c r="W533" s="157"/>
      <c r="X533" s="157"/>
      <c r="Y533" s="157"/>
      <c r="Z533" s="157"/>
      <c r="AA533" s="157"/>
      <c r="AB533" s="157"/>
      <c r="AC533" s="157"/>
      <c r="AD533" s="157"/>
      <c r="AE533" s="157"/>
      <c r="AF533" s="159"/>
    </row>
    <row r="534" ht="15" customHeight="1">
      <c r="A534" s="198"/>
      <c r="B534" s="157"/>
      <c r="C534" s="157"/>
      <c r="D534" s="157"/>
      <c r="E534" s="157"/>
      <c r="F534" s="157"/>
      <c r="G534" s="157"/>
      <c r="H534" s="157"/>
      <c r="I534" s="157"/>
      <c r="J534" s="157"/>
      <c r="K534" s="157"/>
      <c r="L534" s="157"/>
      <c r="M534" s="157"/>
      <c r="N534" s="157"/>
      <c r="O534" s="157"/>
      <c r="P534" s="157"/>
      <c r="Q534" s="157"/>
      <c r="R534" s="157"/>
      <c r="S534" s="157"/>
      <c r="T534" t="s" s="154">
        <v>2456</v>
      </c>
      <c r="U534" s="157"/>
      <c r="V534" s="157"/>
      <c r="W534" s="157"/>
      <c r="X534" s="157"/>
      <c r="Y534" s="157"/>
      <c r="Z534" s="157"/>
      <c r="AA534" s="157"/>
      <c r="AB534" s="157"/>
      <c r="AC534" s="157"/>
      <c r="AD534" s="157"/>
      <c r="AE534" s="157"/>
      <c r="AF534" s="159"/>
    </row>
    <row r="535" ht="15" customHeight="1">
      <c r="A535" s="198"/>
      <c r="B535" s="157"/>
      <c r="C535" s="157"/>
      <c r="D535" s="157"/>
      <c r="E535" s="157"/>
      <c r="F535" s="157"/>
      <c r="G535" s="157"/>
      <c r="H535" s="157"/>
      <c r="I535" s="157"/>
      <c r="J535" s="157"/>
      <c r="K535" s="157"/>
      <c r="L535" s="157"/>
      <c r="M535" s="157"/>
      <c r="N535" s="157"/>
      <c r="O535" s="157"/>
      <c r="P535" s="157"/>
      <c r="Q535" s="157"/>
      <c r="R535" s="157"/>
      <c r="S535" s="157"/>
      <c r="T535" t="s" s="154">
        <v>2457</v>
      </c>
      <c r="U535" s="157"/>
      <c r="V535" s="157"/>
      <c r="W535" s="157"/>
      <c r="X535" s="157"/>
      <c r="Y535" s="157"/>
      <c r="Z535" s="157"/>
      <c r="AA535" s="157"/>
      <c r="AB535" s="157"/>
      <c r="AC535" s="157"/>
      <c r="AD535" s="157"/>
      <c r="AE535" s="157"/>
      <c r="AF535" s="159"/>
    </row>
    <row r="536" ht="15" customHeight="1">
      <c r="A536" s="198"/>
      <c r="B536" s="157"/>
      <c r="C536" s="157"/>
      <c r="D536" s="157"/>
      <c r="E536" s="157"/>
      <c r="F536" s="157"/>
      <c r="G536" s="157"/>
      <c r="H536" s="157"/>
      <c r="I536" s="157"/>
      <c r="J536" s="157"/>
      <c r="K536" s="157"/>
      <c r="L536" s="157"/>
      <c r="M536" s="157"/>
      <c r="N536" s="157"/>
      <c r="O536" s="157"/>
      <c r="P536" s="157"/>
      <c r="Q536" s="157"/>
      <c r="R536" s="157"/>
      <c r="S536" s="157"/>
      <c r="T536" t="s" s="154">
        <v>2458</v>
      </c>
      <c r="U536" s="157"/>
      <c r="V536" s="157"/>
      <c r="W536" s="157"/>
      <c r="X536" s="157"/>
      <c r="Y536" s="157"/>
      <c r="Z536" s="157"/>
      <c r="AA536" s="157"/>
      <c r="AB536" s="157"/>
      <c r="AC536" s="157"/>
      <c r="AD536" s="157"/>
      <c r="AE536" s="157"/>
      <c r="AF536" s="159"/>
    </row>
    <row r="537" ht="15" customHeight="1">
      <c r="A537" s="198"/>
      <c r="B537" s="157"/>
      <c r="C537" s="157"/>
      <c r="D537" s="157"/>
      <c r="E537" s="157"/>
      <c r="F537" s="157"/>
      <c r="G537" s="157"/>
      <c r="H537" s="157"/>
      <c r="I537" s="157"/>
      <c r="J537" s="157"/>
      <c r="K537" s="157"/>
      <c r="L537" s="157"/>
      <c r="M537" s="157"/>
      <c r="N537" s="157"/>
      <c r="O537" s="157"/>
      <c r="P537" s="157"/>
      <c r="Q537" s="157"/>
      <c r="R537" s="157"/>
      <c r="S537" s="157"/>
      <c r="T537" t="s" s="154">
        <v>2459</v>
      </c>
      <c r="U537" s="157"/>
      <c r="V537" s="157"/>
      <c r="W537" s="157"/>
      <c r="X537" s="157"/>
      <c r="Y537" s="157"/>
      <c r="Z537" s="157"/>
      <c r="AA537" s="157"/>
      <c r="AB537" s="157"/>
      <c r="AC537" s="157"/>
      <c r="AD537" s="157"/>
      <c r="AE537" s="157"/>
      <c r="AF537" s="159"/>
    </row>
    <row r="538" ht="15" customHeight="1">
      <c r="A538" s="198"/>
      <c r="B538" s="157"/>
      <c r="C538" s="157"/>
      <c r="D538" s="157"/>
      <c r="E538" s="157"/>
      <c r="F538" s="157"/>
      <c r="G538" s="157"/>
      <c r="H538" s="157"/>
      <c r="I538" s="157"/>
      <c r="J538" s="157"/>
      <c r="K538" s="157"/>
      <c r="L538" s="157"/>
      <c r="M538" s="157"/>
      <c r="N538" s="157"/>
      <c r="O538" s="157"/>
      <c r="P538" s="157"/>
      <c r="Q538" s="157"/>
      <c r="R538" s="157"/>
      <c r="S538" s="157"/>
      <c r="T538" t="s" s="154">
        <v>2460</v>
      </c>
      <c r="U538" s="157"/>
      <c r="V538" s="157"/>
      <c r="W538" s="157"/>
      <c r="X538" s="157"/>
      <c r="Y538" s="157"/>
      <c r="Z538" s="157"/>
      <c r="AA538" s="157"/>
      <c r="AB538" s="157"/>
      <c r="AC538" s="157"/>
      <c r="AD538" s="157"/>
      <c r="AE538" s="157"/>
      <c r="AF538" s="159"/>
    </row>
    <row r="539" ht="15" customHeight="1">
      <c r="A539" s="198"/>
      <c r="B539" s="157"/>
      <c r="C539" s="157"/>
      <c r="D539" s="157"/>
      <c r="E539" s="157"/>
      <c r="F539" s="157"/>
      <c r="G539" s="157"/>
      <c r="H539" s="157"/>
      <c r="I539" s="157"/>
      <c r="J539" s="157"/>
      <c r="K539" s="157"/>
      <c r="L539" s="157"/>
      <c r="M539" s="157"/>
      <c r="N539" s="157"/>
      <c r="O539" s="157"/>
      <c r="P539" s="157"/>
      <c r="Q539" s="157"/>
      <c r="R539" s="157"/>
      <c r="S539" s="157"/>
      <c r="T539" t="s" s="154">
        <v>2461</v>
      </c>
      <c r="U539" s="157"/>
      <c r="V539" s="157"/>
      <c r="W539" s="157"/>
      <c r="X539" s="157"/>
      <c r="Y539" s="157"/>
      <c r="Z539" s="157"/>
      <c r="AA539" s="157"/>
      <c r="AB539" s="157"/>
      <c r="AC539" s="157"/>
      <c r="AD539" s="157"/>
      <c r="AE539" s="157"/>
      <c r="AF539" s="159"/>
    </row>
    <row r="540" ht="15" customHeight="1">
      <c r="A540" s="198"/>
      <c r="B540" s="157"/>
      <c r="C540" s="157"/>
      <c r="D540" s="157"/>
      <c r="E540" s="157"/>
      <c r="F540" s="157"/>
      <c r="G540" s="157"/>
      <c r="H540" s="157"/>
      <c r="I540" s="157"/>
      <c r="J540" s="157"/>
      <c r="K540" s="157"/>
      <c r="L540" s="157"/>
      <c r="M540" s="157"/>
      <c r="N540" s="157"/>
      <c r="O540" s="157"/>
      <c r="P540" s="157"/>
      <c r="Q540" s="157"/>
      <c r="R540" s="157"/>
      <c r="S540" s="157"/>
      <c r="T540" t="s" s="154">
        <v>2462</v>
      </c>
      <c r="U540" s="157"/>
      <c r="V540" s="157"/>
      <c r="W540" s="157"/>
      <c r="X540" s="157"/>
      <c r="Y540" s="157"/>
      <c r="Z540" s="157"/>
      <c r="AA540" s="157"/>
      <c r="AB540" s="157"/>
      <c r="AC540" s="157"/>
      <c r="AD540" s="157"/>
      <c r="AE540" s="157"/>
      <c r="AF540" s="159"/>
    </row>
    <row r="541" ht="15" customHeight="1">
      <c r="A541" s="198"/>
      <c r="B541" s="157"/>
      <c r="C541" s="157"/>
      <c r="D541" s="157"/>
      <c r="E541" s="157"/>
      <c r="F541" s="157"/>
      <c r="G541" s="157"/>
      <c r="H541" s="157"/>
      <c r="I541" s="157"/>
      <c r="J541" s="157"/>
      <c r="K541" s="157"/>
      <c r="L541" s="157"/>
      <c r="M541" s="157"/>
      <c r="N541" s="157"/>
      <c r="O541" s="157"/>
      <c r="P541" s="157"/>
      <c r="Q541" s="157"/>
      <c r="R541" s="157"/>
      <c r="S541" s="157"/>
      <c r="T541" t="s" s="154">
        <v>2463</v>
      </c>
      <c r="U541" s="157"/>
      <c r="V541" s="157"/>
      <c r="W541" s="157"/>
      <c r="X541" s="157"/>
      <c r="Y541" s="157"/>
      <c r="Z541" s="157"/>
      <c r="AA541" s="157"/>
      <c r="AB541" s="157"/>
      <c r="AC541" s="157"/>
      <c r="AD541" s="157"/>
      <c r="AE541" s="157"/>
      <c r="AF541" s="159"/>
    </row>
    <row r="542" ht="15" customHeight="1">
      <c r="A542" s="198"/>
      <c r="B542" s="157"/>
      <c r="C542" s="157"/>
      <c r="D542" s="157"/>
      <c r="E542" s="157"/>
      <c r="F542" s="157"/>
      <c r="G542" s="157"/>
      <c r="H542" s="157"/>
      <c r="I542" s="157"/>
      <c r="J542" s="157"/>
      <c r="K542" s="157"/>
      <c r="L542" s="157"/>
      <c r="M542" s="157"/>
      <c r="N542" s="157"/>
      <c r="O542" s="157"/>
      <c r="P542" s="157"/>
      <c r="Q542" s="157"/>
      <c r="R542" s="157"/>
      <c r="S542" s="157"/>
      <c r="T542" t="s" s="154">
        <v>2464</v>
      </c>
      <c r="U542" s="157"/>
      <c r="V542" s="157"/>
      <c r="W542" s="157"/>
      <c r="X542" s="157"/>
      <c r="Y542" s="157"/>
      <c r="Z542" s="157"/>
      <c r="AA542" s="157"/>
      <c r="AB542" s="157"/>
      <c r="AC542" s="157"/>
      <c r="AD542" s="157"/>
      <c r="AE542" s="157"/>
      <c r="AF542" s="159"/>
    </row>
    <row r="543" ht="15" customHeight="1">
      <c r="A543" s="198"/>
      <c r="B543" s="157"/>
      <c r="C543" s="157"/>
      <c r="D543" s="157"/>
      <c r="E543" s="157"/>
      <c r="F543" s="157"/>
      <c r="G543" s="157"/>
      <c r="H543" s="157"/>
      <c r="I543" s="157"/>
      <c r="J543" s="157"/>
      <c r="K543" s="157"/>
      <c r="L543" s="157"/>
      <c r="M543" s="157"/>
      <c r="N543" s="157"/>
      <c r="O543" s="157"/>
      <c r="P543" s="157"/>
      <c r="Q543" s="157"/>
      <c r="R543" s="157"/>
      <c r="S543" s="157"/>
      <c r="T543" t="s" s="154">
        <v>2465</v>
      </c>
      <c r="U543" s="157"/>
      <c r="V543" s="157"/>
      <c r="W543" s="157"/>
      <c r="X543" s="157"/>
      <c r="Y543" s="157"/>
      <c r="Z543" s="157"/>
      <c r="AA543" s="157"/>
      <c r="AB543" s="157"/>
      <c r="AC543" s="157"/>
      <c r="AD543" s="157"/>
      <c r="AE543" s="157"/>
      <c r="AF543" s="159"/>
    </row>
    <row r="544" ht="15" customHeight="1">
      <c r="A544" s="198"/>
      <c r="B544" s="157"/>
      <c r="C544" s="157"/>
      <c r="D544" s="157"/>
      <c r="E544" s="157"/>
      <c r="F544" s="157"/>
      <c r="G544" s="157"/>
      <c r="H544" s="157"/>
      <c r="I544" s="157"/>
      <c r="J544" s="157"/>
      <c r="K544" s="157"/>
      <c r="L544" s="157"/>
      <c r="M544" s="157"/>
      <c r="N544" s="157"/>
      <c r="O544" s="157"/>
      <c r="P544" s="157"/>
      <c r="Q544" s="157"/>
      <c r="R544" s="157"/>
      <c r="S544" s="157"/>
      <c r="T544" t="s" s="154">
        <v>2466</v>
      </c>
      <c r="U544" s="157"/>
      <c r="V544" s="157"/>
      <c r="W544" s="157"/>
      <c r="X544" s="157"/>
      <c r="Y544" s="157"/>
      <c r="Z544" s="157"/>
      <c r="AA544" s="157"/>
      <c r="AB544" s="157"/>
      <c r="AC544" s="157"/>
      <c r="AD544" s="157"/>
      <c r="AE544" s="157"/>
      <c r="AF544" s="159"/>
    </row>
    <row r="545" ht="15" customHeight="1">
      <c r="A545" s="198"/>
      <c r="B545" s="157"/>
      <c r="C545" s="157"/>
      <c r="D545" s="157"/>
      <c r="E545" s="157"/>
      <c r="F545" s="157"/>
      <c r="G545" s="157"/>
      <c r="H545" s="157"/>
      <c r="I545" s="157"/>
      <c r="J545" s="157"/>
      <c r="K545" s="157"/>
      <c r="L545" s="157"/>
      <c r="M545" s="157"/>
      <c r="N545" s="157"/>
      <c r="O545" s="157"/>
      <c r="P545" s="157"/>
      <c r="Q545" s="157"/>
      <c r="R545" s="157"/>
      <c r="S545" s="157"/>
      <c r="T545" t="s" s="154">
        <v>2467</v>
      </c>
      <c r="U545" s="157"/>
      <c r="V545" s="157"/>
      <c r="W545" s="157"/>
      <c r="X545" s="157"/>
      <c r="Y545" s="157"/>
      <c r="Z545" s="157"/>
      <c r="AA545" s="157"/>
      <c r="AB545" s="157"/>
      <c r="AC545" s="157"/>
      <c r="AD545" s="157"/>
      <c r="AE545" s="157"/>
      <c r="AF545" s="159"/>
    </row>
    <row r="546" ht="15" customHeight="1">
      <c r="A546" s="198"/>
      <c r="B546" s="157"/>
      <c r="C546" s="157"/>
      <c r="D546" s="157"/>
      <c r="E546" s="157"/>
      <c r="F546" s="157"/>
      <c r="G546" s="157"/>
      <c r="H546" s="157"/>
      <c r="I546" s="157"/>
      <c r="J546" s="157"/>
      <c r="K546" s="157"/>
      <c r="L546" s="157"/>
      <c r="M546" s="157"/>
      <c r="N546" s="157"/>
      <c r="O546" s="157"/>
      <c r="P546" s="157"/>
      <c r="Q546" s="157"/>
      <c r="R546" s="157"/>
      <c r="S546" s="157"/>
      <c r="T546" t="s" s="154">
        <v>2468</v>
      </c>
      <c r="U546" s="157"/>
      <c r="V546" s="157"/>
      <c r="W546" s="157"/>
      <c r="X546" s="157"/>
      <c r="Y546" s="157"/>
      <c r="Z546" s="157"/>
      <c r="AA546" s="157"/>
      <c r="AB546" s="157"/>
      <c r="AC546" s="157"/>
      <c r="AD546" s="157"/>
      <c r="AE546" s="157"/>
      <c r="AF546" s="159"/>
    </row>
    <row r="547" ht="15" customHeight="1">
      <c r="A547" s="198"/>
      <c r="B547" s="157"/>
      <c r="C547" s="157"/>
      <c r="D547" s="157"/>
      <c r="E547" s="157"/>
      <c r="F547" s="157"/>
      <c r="G547" s="157"/>
      <c r="H547" s="157"/>
      <c r="I547" s="157"/>
      <c r="J547" s="157"/>
      <c r="K547" s="157"/>
      <c r="L547" s="157"/>
      <c r="M547" s="157"/>
      <c r="N547" s="157"/>
      <c r="O547" s="157"/>
      <c r="P547" s="157"/>
      <c r="Q547" s="157"/>
      <c r="R547" s="157"/>
      <c r="S547" s="157"/>
      <c r="T547" t="s" s="154">
        <v>2469</v>
      </c>
      <c r="U547" s="157"/>
      <c r="V547" s="157"/>
      <c r="W547" s="157"/>
      <c r="X547" s="157"/>
      <c r="Y547" s="157"/>
      <c r="Z547" s="157"/>
      <c r="AA547" s="157"/>
      <c r="AB547" s="157"/>
      <c r="AC547" s="157"/>
      <c r="AD547" s="157"/>
      <c r="AE547" s="157"/>
      <c r="AF547" s="159"/>
    </row>
    <row r="548" ht="15" customHeight="1">
      <c r="A548" s="198"/>
      <c r="B548" s="157"/>
      <c r="C548" s="157"/>
      <c r="D548" s="157"/>
      <c r="E548" s="157"/>
      <c r="F548" s="157"/>
      <c r="G548" s="157"/>
      <c r="H548" s="157"/>
      <c r="I548" s="157"/>
      <c r="J548" s="157"/>
      <c r="K548" s="157"/>
      <c r="L548" s="157"/>
      <c r="M548" s="157"/>
      <c r="N548" s="157"/>
      <c r="O548" s="157"/>
      <c r="P548" s="157"/>
      <c r="Q548" s="157"/>
      <c r="R548" s="157"/>
      <c r="S548" s="157"/>
      <c r="T548" t="s" s="154">
        <v>2470</v>
      </c>
      <c r="U548" s="157"/>
      <c r="V548" s="157"/>
      <c r="W548" s="157"/>
      <c r="X548" s="157"/>
      <c r="Y548" s="157"/>
      <c r="Z548" s="157"/>
      <c r="AA548" s="157"/>
      <c r="AB548" s="157"/>
      <c r="AC548" s="157"/>
      <c r="AD548" s="157"/>
      <c r="AE548" s="157"/>
      <c r="AF548" s="159"/>
    </row>
    <row r="549" ht="15" customHeight="1">
      <c r="A549" s="198"/>
      <c r="B549" s="157"/>
      <c r="C549" s="157"/>
      <c r="D549" s="157"/>
      <c r="E549" s="157"/>
      <c r="F549" s="157"/>
      <c r="G549" s="157"/>
      <c r="H549" s="157"/>
      <c r="I549" s="157"/>
      <c r="J549" s="157"/>
      <c r="K549" s="157"/>
      <c r="L549" s="157"/>
      <c r="M549" s="157"/>
      <c r="N549" s="157"/>
      <c r="O549" s="157"/>
      <c r="P549" s="157"/>
      <c r="Q549" s="157"/>
      <c r="R549" s="157"/>
      <c r="S549" s="157"/>
      <c r="T549" t="s" s="154">
        <v>2471</v>
      </c>
      <c r="U549" s="157"/>
      <c r="V549" s="157"/>
      <c r="W549" s="157"/>
      <c r="X549" s="157"/>
      <c r="Y549" s="157"/>
      <c r="Z549" s="157"/>
      <c r="AA549" s="157"/>
      <c r="AB549" s="157"/>
      <c r="AC549" s="157"/>
      <c r="AD549" s="157"/>
      <c r="AE549" s="157"/>
      <c r="AF549" s="159"/>
    </row>
    <row r="550" ht="15" customHeight="1">
      <c r="A550" s="198"/>
      <c r="B550" s="157"/>
      <c r="C550" s="157"/>
      <c r="D550" s="157"/>
      <c r="E550" s="157"/>
      <c r="F550" s="157"/>
      <c r="G550" s="157"/>
      <c r="H550" s="157"/>
      <c r="I550" s="157"/>
      <c r="J550" s="157"/>
      <c r="K550" s="157"/>
      <c r="L550" s="157"/>
      <c r="M550" s="157"/>
      <c r="N550" s="157"/>
      <c r="O550" s="157"/>
      <c r="P550" s="157"/>
      <c r="Q550" s="157"/>
      <c r="R550" s="157"/>
      <c r="S550" s="157"/>
      <c r="T550" t="s" s="154">
        <v>2472</v>
      </c>
      <c r="U550" s="157"/>
      <c r="V550" s="157"/>
      <c r="W550" s="157"/>
      <c r="X550" s="157"/>
      <c r="Y550" s="157"/>
      <c r="Z550" s="157"/>
      <c r="AA550" s="157"/>
      <c r="AB550" s="157"/>
      <c r="AC550" s="157"/>
      <c r="AD550" s="157"/>
      <c r="AE550" s="157"/>
      <c r="AF550" s="159"/>
    </row>
    <row r="551" ht="15" customHeight="1">
      <c r="A551" s="198"/>
      <c r="B551" s="157"/>
      <c r="C551" s="157"/>
      <c r="D551" s="157"/>
      <c r="E551" s="157"/>
      <c r="F551" s="157"/>
      <c r="G551" s="157"/>
      <c r="H551" s="157"/>
      <c r="I551" s="157"/>
      <c r="J551" s="157"/>
      <c r="K551" s="157"/>
      <c r="L551" s="157"/>
      <c r="M551" s="157"/>
      <c r="N551" s="157"/>
      <c r="O551" s="157"/>
      <c r="P551" s="157"/>
      <c r="Q551" s="157"/>
      <c r="R551" s="157"/>
      <c r="S551" s="157"/>
      <c r="T551" t="s" s="154">
        <v>2473</v>
      </c>
      <c r="U551" s="157"/>
      <c r="V551" s="157"/>
      <c r="W551" s="157"/>
      <c r="X551" s="157"/>
      <c r="Y551" s="157"/>
      <c r="Z551" s="157"/>
      <c r="AA551" s="157"/>
      <c r="AB551" s="157"/>
      <c r="AC551" s="157"/>
      <c r="AD551" s="157"/>
      <c r="AE551" s="157"/>
      <c r="AF551" s="159"/>
    </row>
    <row r="552" ht="15" customHeight="1">
      <c r="A552" s="198"/>
      <c r="B552" s="157"/>
      <c r="C552" s="157"/>
      <c r="D552" s="157"/>
      <c r="E552" s="157"/>
      <c r="F552" s="157"/>
      <c r="G552" s="157"/>
      <c r="H552" s="157"/>
      <c r="I552" s="157"/>
      <c r="J552" s="157"/>
      <c r="K552" s="157"/>
      <c r="L552" s="157"/>
      <c r="M552" s="157"/>
      <c r="N552" s="157"/>
      <c r="O552" s="157"/>
      <c r="P552" s="157"/>
      <c r="Q552" s="157"/>
      <c r="R552" s="157"/>
      <c r="S552" s="157"/>
      <c r="T552" t="s" s="154">
        <v>2474</v>
      </c>
      <c r="U552" s="157"/>
      <c r="V552" s="157"/>
      <c r="W552" s="157"/>
      <c r="X552" s="157"/>
      <c r="Y552" s="157"/>
      <c r="Z552" s="157"/>
      <c r="AA552" s="157"/>
      <c r="AB552" s="157"/>
      <c r="AC552" s="157"/>
      <c r="AD552" s="157"/>
      <c r="AE552" s="157"/>
      <c r="AF552" s="159"/>
    </row>
    <row r="553" ht="15" customHeight="1">
      <c r="A553" s="198"/>
      <c r="B553" s="157"/>
      <c r="C553" s="157"/>
      <c r="D553" s="157"/>
      <c r="E553" s="157"/>
      <c r="F553" s="157"/>
      <c r="G553" s="157"/>
      <c r="H553" s="157"/>
      <c r="I553" s="157"/>
      <c r="J553" s="157"/>
      <c r="K553" s="157"/>
      <c r="L553" s="157"/>
      <c r="M553" s="157"/>
      <c r="N553" s="157"/>
      <c r="O553" s="157"/>
      <c r="P553" s="157"/>
      <c r="Q553" s="157"/>
      <c r="R553" s="157"/>
      <c r="S553" s="157"/>
      <c r="T553" t="s" s="154">
        <v>2475</v>
      </c>
      <c r="U553" s="157"/>
      <c r="V553" s="157"/>
      <c r="W553" s="157"/>
      <c r="X553" s="157"/>
      <c r="Y553" s="157"/>
      <c r="Z553" s="157"/>
      <c r="AA553" s="157"/>
      <c r="AB553" s="157"/>
      <c r="AC553" s="157"/>
      <c r="AD553" s="157"/>
      <c r="AE553" s="157"/>
      <c r="AF553" s="159"/>
    </row>
    <row r="554" ht="15" customHeight="1">
      <c r="A554" s="198"/>
      <c r="B554" s="157"/>
      <c r="C554" s="157"/>
      <c r="D554" s="157"/>
      <c r="E554" s="157"/>
      <c r="F554" s="157"/>
      <c r="G554" s="157"/>
      <c r="H554" s="157"/>
      <c r="I554" s="157"/>
      <c r="J554" s="157"/>
      <c r="K554" s="157"/>
      <c r="L554" s="157"/>
      <c r="M554" s="157"/>
      <c r="N554" s="157"/>
      <c r="O554" s="157"/>
      <c r="P554" s="157"/>
      <c r="Q554" s="157"/>
      <c r="R554" s="157"/>
      <c r="S554" s="157"/>
      <c r="T554" t="s" s="154">
        <v>2476</v>
      </c>
      <c r="U554" s="157"/>
      <c r="V554" s="157"/>
      <c r="W554" s="157"/>
      <c r="X554" s="157"/>
      <c r="Y554" s="157"/>
      <c r="Z554" s="157"/>
      <c r="AA554" s="157"/>
      <c r="AB554" s="157"/>
      <c r="AC554" s="157"/>
      <c r="AD554" s="157"/>
      <c r="AE554" s="157"/>
      <c r="AF554" s="159"/>
    </row>
    <row r="555" ht="15" customHeight="1">
      <c r="A555" s="198"/>
      <c r="B555" s="157"/>
      <c r="C555" s="157"/>
      <c r="D555" s="157"/>
      <c r="E555" s="157"/>
      <c r="F555" s="157"/>
      <c r="G555" s="157"/>
      <c r="H555" s="157"/>
      <c r="I555" s="157"/>
      <c r="J555" s="157"/>
      <c r="K555" s="157"/>
      <c r="L555" s="157"/>
      <c r="M555" s="157"/>
      <c r="N555" s="157"/>
      <c r="O555" s="157"/>
      <c r="P555" s="157"/>
      <c r="Q555" s="157"/>
      <c r="R555" s="157"/>
      <c r="S555" s="157"/>
      <c r="T555" t="s" s="154">
        <v>2477</v>
      </c>
      <c r="U555" s="157"/>
      <c r="V555" s="157"/>
      <c r="W555" s="157"/>
      <c r="X555" s="157"/>
      <c r="Y555" s="157"/>
      <c r="Z555" s="157"/>
      <c r="AA555" s="157"/>
      <c r="AB555" s="157"/>
      <c r="AC555" s="157"/>
      <c r="AD555" s="157"/>
      <c r="AE555" s="157"/>
      <c r="AF555" s="159"/>
    </row>
    <row r="556" ht="15" customHeight="1">
      <c r="A556" s="198"/>
      <c r="B556" s="157"/>
      <c r="C556" s="157"/>
      <c r="D556" s="157"/>
      <c r="E556" s="157"/>
      <c r="F556" s="157"/>
      <c r="G556" s="157"/>
      <c r="H556" s="157"/>
      <c r="I556" s="157"/>
      <c r="J556" s="157"/>
      <c r="K556" s="157"/>
      <c r="L556" s="157"/>
      <c r="M556" s="157"/>
      <c r="N556" s="157"/>
      <c r="O556" s="157"/>
      <c r="P556" s="157"/>
      <c r="Q556" s="157"/>
      <c r="R556" s="157"/>
      <c r="S556" s="157"/>
      <c r="T556" t="s" s="154">
        <v>2478</v>
      </c>
      <c r="U556" s="157"/>
      <c r="V556" s="157"/>
      <c r="W556" s="157"/>
      <c r="X556" s="157"/>
      <c r="Y556" s="157"/>
      <c r="Z556" s="157"/>
      <c r="AA556" s="157"/>
      <c r="AB556" s="157"/>
      <c r="AC556" s="157"/>
      <c r="AD556" s="157"/>
      <c r="AE556" s="157"/>
      <c r="AF556" s="159"/>
    </row>
    <row r="557" ht="15" customHeight="1">
      <c r="A557" s="198"/>
      <c r="B557" s="157"/>
      <c r="C557" s="157"/>
      <c r="D557" s="157"/>
      <c r="E557" s="157"/>
      <c r="F557" s="157"/>
      <c r="G557" s="157"/>
      <c r="H557" s="157"/>
      <c r="I557" s="157"/>
      <c r="J557" s="157"/>
      <c r="K557" s="157"/>
      <c r="L557" s="157"/>
      <c r="M557" s="157"/>
      <c r="N557" s="157"/>
      <c r="O557" s="157"/>
      <c r="P557" s="157"/>
      <c r="Q557" s="157"/>
      <c r="R557" s="157"/>
      <c r="S557" s="157"/>
      <c r="T557" t="s" s="154">
        <v>2479</v>
      </c>
      <c r="U557" s="157"/>
      <c r="V557" s="157"/>
      <c r="W557" s="157"/>
      <c r="X557" s="157"/>
      <c r="Y557" s="157"/>
      <c r="Z557" s="157"/>
      <c r="AA557" s="157"/>
      <c r="AB557" s="157"/>
      <c r="AC557" s="157"/>
      <c r="AD557" s="157"/>
      <c r="AE557" s="157"/>
      <c r="AF557" s="159"/>
    </row>
    <row r="558" ht="15" customHeight="1">
      <c r="A558" s="198"/>
      <c r="B558" s="157"/>
      <c r="C558" s="157"/>
      <c r="D558" s="157"/>
      <c r="E558" s="157"/>
      <c r="F558" s="157"/>
      <c r="G558" s="157"/>
      <c r="H558" s="157"/>
      <c r="I558" s="157"/>
      <c r="J558" s="157"/>
      <c r="K558" s="157"/>
      <c r="L558" s="157"/>
      <c r="M558" s="157"/>
      <c r="N558" s="157"/>
      <c r="O558" s="157"/>
      <c r="P558" s="157"/>
      <c r="Q558" s="157"/>
      <c r="R558" s="157"/>
      <c r="S558" s="157"/>
      <c r="T558" t="s" s="154">
        <v>2480</v>
      </c>
      <c r="U558" s="157"/>
      <c r="V558" s="157"/>
      <c r="W558" s="157"/>
      <c r="X558" s="157"/>
      <c r="Y558" s="157"/>
      <c r="Z558" s="157"/>
      <c r="AA558" s="157"/>
      <c r="AB558" s="157"/>
      <c r="AC558" s="157"/>
      <c r="AD558" s="157"/>
      <c r="AE558" s="157"/>
      <c r="AF558" s="159"/>
    </row>
    <row r="559" ht="15" customHeight="1">
      <c r="A559" s="198"/>
      <c r="B559" s="157"/>
      <c r="C559" s="157"/>
      <c r="D559" s="157"/>
      <c r="E559" s="157"/>
      <c r="F559" s="157"/>
      <c r="G559" s="157"/>
      <c r="H559" s="157"/>
      <c r="I559" s="157"/>
      <c r="J559" s="157"/>
      <c r="K559" s="157"/>
      <c r="L559" s="157"/>
      <c r="M559" s="157"/>
      <c r="N559" s="157"/>
      <c r="O559" s="157"/>
      <c r="P559" s="157"/>
      <c r="Q559" s="157"/>
      <c r="R559" s="157"/>
      <c r="S559" s="157"/>
      <c r="T559" t="s" s="154">
        <v>2481</v>
      </c>
      <c r="U559" s="157"/>
      <c r="V559" s="157"/>
      <c r="W559" s="157"/>
      <c r="X559" s="157"/>
      <c r="Y559" s="157"/>
      <c r="Z559" s="157"/>
      <c r="AA559" s="157"/>
      <c r="AB559" s="157"/>
      <c r="AC559" s="157"/>
      <c r="AD559" s="157"/>
      <c r="AE559" s="157"/>
      <c r="AF559" s="159"/>
    </row>
    <row r="560" ht="15" customHeight="1">
      <c r="A560" s="198"/>
      <c r="B560" s="157"/>
      <c r="C560" s="157"/>
      <c r="D560" s="157"/>
      <c r="E560" s="157"/>
      <c r="F560" s="157"/>
      <c r="G560" s="157"/>
      <c r="H560" s="157"/>
      <c r="I560" s="157"/>
      <c r="J560" s="157"/>
      <c r="K560" s="157"/>
      <c r="L560" s="157"/>
      <c r="M560" s="157"/>
      <c r="N560" s="157"/>
      <c r="O560" s="157"/>
      <c r="P560" s="157"/>
      <c r="Q560" s="157"/>
      <c r="R560" s="157"/>
      <c r="S560" s="157"/>
      <c r="T560" t="s" s="154">
        <v>2482</v>
      </c>
      <c r="U560" s="157"/>
      <c r="V560" s="157"/>
      <c r="W560" s="157"/>
      <c r="X560" s="157"/>
      <c r="Y560" s="157"/>
      <c r="Z560" s="157"/>
      <c r="AA560" s="157"/>
      <c r="AB560" s="157"/>
      <c r="AC560" s="157"/>
      <c r="AD560" s="157"/>
      <c r="AE560" s="157"/>
      <c r="AF560" s="159"/>
    </row>
    <row r="561" ht="15" customHeight="1">
      <c r="A561" s="198"/>
      <c r="B561" s="157"/>
      <c r="C561" s="157"/>
      <c r="D561" s="157"/>
      <c r="E561" s="157"/>
      <c r="F561" s="157"/>
      <c r="G561" s="157"/>
      <c r="H561" s="157"/>
      <c r="I561" s="157"/>
      <c r="J561" s="157"/>
      <c r="K561" s="157"/>
      <c r="L561" s="157"/>
      <c r="M561" s="157"/>
      <c r="N561" s="157"/>
      <c r="O561" s="157"/>
      <c r="P561" s="157"/>
      <c r="Q561" s="157"/>
      <c r="R561" s="157"/>
      <c r="S561" s="157"/>
      <c r="T561" t="s" s="154">
        <v>2483</v>
      </c>
      <c r="U561" s="157"/>
      <c r="V561" s="157"/>
      <c r="W561" s="157"/>
      <c r="X561" s="157"/>
      <c r="Y561" s="157"/>
      <c r="Z561" s="157"/>
      <c r="AA561" s="157"/>
      <c r="AB561" s="157"/>
      <c r="AC561" s="157"/>
      <c r="AD561" s="157"/>
      <c r="AE561" s="157"/>
      <c r="AF561" s="159"/>
    </row>
    <row r="562" ht="15" customHeight="1">
      <c r="A562" s="198"/>
      <c r="B562" s="157"/>
      <c r="C562" s="157"/>
      <c r="D562" s="157"/>
      <c r="E562" s="157"/>
      <c r="F562" s="157"/>
      <c r="G562" s="157"/>
      <c r="H562" s="157"/>
      <c r="I562" s="157"/>
      <c r="J562" s="157"/>
      <c r="K562" s="157"/>
      <c r="L562" s="157"/>
      <c r="M562" s="157"/>
      <c r="N562" s="157"/>
      <c r="O562" s="157"/>
      <c r="P562" s="157"/>
      <c r="Q562" s="157"/>
      <c r="R562" s="157"/>
      <c r="S562" s="157"/>
      <c r="T562" t="s" s="154">
        <v>2484</v>
      </c>
      <c r="U562" s="157"/>
      <c r="V562" s="157"/>
      <c r="W562" s="157"/>
      <c r="X562" s="157"/>
      <c r="Y562" s="157"/>
      <c r="Z562" s="157"/>
      <c r="AA562" s="157"/>
      <c r="AB562" s="157"/>
      <c r="AC562" s="157"/>
      <c r="AD562" s="157"/>
      <c r="AE562" s="157"/>
      <c r="AF562" s="159"/>
    </row>
    <row r="563" ht="15" customHeight="1">
      <c r="A563" s="198"/>
      <c r="B563" s="157"/>
      <c r="C563" s="157"/>
      <c r="D563" s="157"/>
      <c r="E563" s="157"/>
      <c r="F563" s="157"/>
      <c r="G563" s="157"/>
      <c r="H563" s="157"/>
      <c r="I563" s="157"/>
      <c r="J563" s="157"/>
      <c r="K563" s="157"/>
      <c r="L563" s="157"/>
      <c r="M563" s="157"/>
      <c r="N563" s="157"/>
      <c r="O563" s="157"/>
      <c r="P563" s="157"/>
      <c r="Q563" s="157"/>
      <c r="R563" s="157"/>
      <c r="S563" s="157"/>
      <c r="T563" t="s" s="154">
        <v>2485</v>
      </c>
      <c r="U563" s="157"/>
      <c r="V563" s="157"/>
      <c r="W563" s="157"/>
      <c r="X563" s="157"/>
      <c r="Y563" s="157"/>
      <c r="Z563" s="157"/>
      <c r="AA563" s="157"/>
      <c r="AB563" s="157"/>
      <c r="AC563" s="157"/>
      <c r="AD563" s="157"/>
      <c r="AE563" s="157"/>
      <c r="AF563" s="159"/>
    </row>
    <row r="564" ht="15" customHeight="1">
      <c r="A564" s="198"/>
      <c r="B564" s="157"/>
      <c r="C564" s="157"/>
      <c r="D564" s="157"/>
      <c r="E564" s="157"/>
      <c r="F564" s="157"/>
      <c r="G564" s="157"/>
      <c r="H564" s="157"/>
      <c r="I564" s="157"/>
      <c r="J564" s="157"/>
      <c r="K564" s="157"/>
      <c r="L564" s="157"/>
      <c r="M564" s="157"/>
      <c r="N564" s="157"/>
      <c r="O564" s="157"/>
      <c r="P564" s="157"/>
      <c r="Q564" s="157"/>
      <c r="R564" s="157"/>
      <c r="S564" s="157"/>
      <c r="T564" t="s" s="154">
        <v>2486</v>
      </c>
      <c r="U564" s="157"/>
      <c r="V564" s="157"/>
      <c r="W564" s="157"/>
      <c r="X564" s="157"/>
      <c r="Y564" s="157"/>
      <c r="Z564" s="157"/>
      <c r="AA564" s="157"/>
      <c r="AB564" s="157"/>
      <c r="AC564" s="157"/>
      <c r="AD564" s="157"/>
      <c r="AE564" s="157"/>
      <c r="AF564" s="159"/>
    </row>
    <row r="565" ht="15" customHeight="1">
      <c r="A565" s="198"/>
      <c r="B565" s="157"/>
      <c r="C565" s="157"/>
      <c r="D565" s="157"/>
      <c r="E565" s="157"/>
      <c r="F565" s="157"/>
      <c r="G565" s="157"/>
      <c r="H565" s="157"/>
      <c r="I565" s="157"/>
      <c r="J565" s="157"/>
      <c r="K565" s="157"/>
      <c r="L565" s="157"/>
      <c r="M565" s="157"/>
      <c r="N565" s="157"/>
      <c r="O565" s="157"/>
      <c r="P565" s="157"/>
      <c r="Q565" s="157"/>
      <c r="R565" s="157"/>
      <c r="S565" s="157"/>
      <c r="T565" t="s" s="154">
        <v>2487</v>
      </c>
      <c r="U565" s="157"/>
      <c r="V565" s="157"/>
      <c r="W565" s="157"/>
      <c r="X565" s="157"/>
      <c r="Y565" s="157"/>
      <c r="Z565" s="157"/>
      <c r="AA565" s="157"/>
      <c r="AB565" s="157"/>
      <c r="AC565" s="157"/>
      <c r="AD565" s="157"/>
      <c r="AE565" s="157"/>
      <c r="AF565" s="159"/>
    </row>
    <row r="566" ht="15" customHeight="1">
      <c r="A566" s="198"/>
      <c r="B566" s="157"/>
      <c r="C566" s="157"/>
      <c r="D566" s="157"/>
      <c r="E566" s="157"/>
      <c r="F566" s="157"/>
      <c r="G566" s="157"/>
      <c r="H566" s="157"/>
      <c r="I566" s="157"/>
      <c r="J566" s="157"/>
      <c r="K566" s="157"/>
      <c r="L566" s="157"/>
      <c r="M566" s="157"/>
      <c r="N566" s="157"/>
      <c r="O566" s="157"/>
      <c r="P566" s="157"/>
      <c r="Q566" s="157"/>
      <c r="R566" s="157"/>
      <c r="S566" s="157"/>
      <c r="T566" t="s" s="154">
        <v>2488</v>
      </c>
      <c r="U566" s="157"/>
      <c r="V566" s="157"/>
      <c r="W566" s="157"/>
      <c r="X566" s="157"/>
      <c r="Y566" s="157"/>
      <c r="Z566" s="157"/>
      <c r="AA566" s="157"/>
      <c r="AB566" s="157"/>
      <c r="AC566" s="157"/>
      <c r="AD566" s="157"/>
      <c r="AE566" s="157"/>
      <c r="AF566" s="159"/>
    </row>
    <row r="567" ht="15" customHeight="1">
      <c r="A567" s="198"/>
      <c r="B567" s="157"/>
      <c r="C567" s="157"/>
      <c r="D567" s="157"/>
      <c r="E567" s="157"/>
      <c r="F567" s="157"/>
      <c r="G567" s="157"/>
      <c r="H567" s="157"/>
      <c r="I567" s="157"/>
      <c r="J567" s="157"/>
      <c r="K567" s="157"/>
      <c r="L567" s="157"/>
      <c r="M567" s="157"/>
      <c r="N567" s="157"/>
      <c r="O567" s="157"/>
      <c r="P567" s="157"/>
      <c r="Q567" s="157"/>
      <c r="R567" s="157"/>
      <c r="S567" s="157"/>
      <c r="T567" t="s" s="154">
        <v>2489</v>
      </c>
      <c r="U567" s="157"/>
      <c r="V567" s="157"/>
      <c r="W567" s="157"/>
      <c r="X567" s="157"/>
      <c r="Y567" s="157"/>
      <c r="Z567" s="157"/>
      <c r="AA567" s="157"/>
      <c r="AB567" s="157"/>
      <c r="AC567" s="157"/>
      <c r="AD567" s="157"/>
      <c r="AE567" s="157"/>
      <c r="AF567" s="159"/>
    </row>
    <row r="568" ht="15" customHeight="1">
      <c r="A568" s="198"/>
      <c r="B568" s="157"/>
      <c r="C568" s="157"/>
      <c r="D568" s="157"/>
      <c r="E568" s="157"/>
      <c r="F568" s="157"/>
      <c r="G568" s="157"/>
      <c r="H568" s="157"/>
      <c r="I568" s="157"/>
      <c r="J568" s="157"/>
      <c r="K568" s="157"/>
      <c r="L568" s="157"/>
      <c r="M568" s="157"/>
      <c r="N568" s="157"/>
      <c r="O568" s="157"/>
      <c r="P568" s="157"/>
      <c r="Q568" s="157"/>
      <c r="R568" s="157"/>
      <c r="S568" s="157"/>
      <c r="T568" t="s" s="154">
        <v>2490</v>
      </c>
      <c r="U568" s="157"/>
      <c r="V568" s="157"/>
      <c r="W568" s="157"/>
      <c r="X568" s="157"/>
      <c r="Y568" s="157"/>
      <c r="Z568" s="157"/>
      <c r="AA568" s="157"/>
      <c r="AB568" s="157"/>
      <c r="AC568" s="157"/>
      <c r="AD568" s="157"/>
      <c r="AE568" s="157"/>
      <c r="AF568" s="159"/>
    </row>
    <row r="569" ht="15" customHeight="1">
      <c r="A569" s="198"/>
      <c r="B569" s="157"/>
      <c r="C569" s="157"/>
      <c r="D569" s="157"/>
      <c r="E569" s="157"/>
      <c r="F569" s="157"/>
      <c r="G569" s="157"/>
      <c r="H569" s="157"/>
      <c r="I569" s="157"/>
      <c r="J569" s="157"/>
      <c r="K569" s="157"/>
      <c r="L569" s="157"/>
      <c r="M569" s="157"/>
      <c r="N569" s="157"/>
      <c r="O569" s="157"/>
      <c r="P569" s="157"/>
      <c r="Q569" s="157"/>
      <c r="R569" s="157"/>
      <c r="S569" s="157"/>
      <c r="T569" t="s" s="154">
        <v>2491</v>
      </c>
      <c r="U569" s="157"/>
      <c r="V569" s="157"/>
      <c r="W569" s="157"/>
      <c r="X569" s="157"/>
      <c r="Y569" s="157"/>
      <c r="Z569" s="157"/>
      <c r="AA569" s="157"/>
      <c r="AB569" s="157"/>
      <c r="AC569" s="157"/>
      <c r="AD569" s="157"/>
      <c r="AE569" s="157"/>
      <c r="AF569" s="159"/>
    </row>
    <row r="570" ht="15" customHeight="1">
      <c r="A570" s="198"/>
      <c r="B570" s="157"/>
      <c r="C570" s="157"/>
      <c r="D570" s="157"/>
      <c r="E570" s="157"/>
      <c r="F570" s="157"/>
      <c r="G570" s="157"/>
      <c r="H570" s="157"/>
      <c r="I570" s="157"/>
      <c r="J570" s="157"/>
      <c r="K570" s="157"/>
      <c r="L570" s="157"/>
      <c r="M570" s="157"/>
      <c r="N570" s="157"/>
      <c r="O570" s="157"/>
      <c r="P570" s="157"/>
      <c r="Q570" s="157"/>
      <c r="R570" s="157"/>
      <c r="S570" s="157"/>
      <c r="T570" t="s" s="154">
        <v>2492</v>
      </c>
      <c r="U570" s="157"/>
      <c r="V570" s="157"/>
      <c r="W570" s="157"/>
      <c r="X570" s="157"/>
      <c r="Y570" s="157"/>
      <c r="Z570" s="157"/>
      <c r="AA570" s="157"/>
      <c r="AB570" s="157"/>
      <c r="AC570" s="157"/>
      <c r="AD570" s="157"/>
      <c r="AE570" s="157"/>
      <c r="AF570" s="159"/>
    </row>
    <row r="571" ht="15" customHeight="1">
      <c r="A571" s="199"/>
      <c r="B571" s="192"/>
      <c r="C571" s="192"/>
      <c r="D571" s="192"/>
      <c r="E571" s="192"/>
      <c r="F571" s="192"/>
      <c r="G571" s="192"/>
      <c r="H571" s="192"/>
      <c r="I571" s="192"/>
      <c r="J571" s="192"/>
      <c r="K571" s="192"/>
      <c r="L571" s="192"/>
      <c r="M571" s="192"/>
      <c r="N571" s="192"/>
      <c r="O571" s="192"/>
      <c r="P571" s="192"/>
      <c r="Q571" s="192"/>
      <c r="R571" s="192"/>
      <c r="S571" s="192"/>
      <c r="T571" t="s" s="190">
        <v>2493</v>
      </c>
      <c r="U571" s="192"/>
      <c r="V571" s="192"/>
      <c r="W571" s="192"/>
      <c r="X571" s="192"/>
      <c r="Y571" s="192"/>
      <c r="Z571" s="192"/>
      <c r="AA571" s="192"/>
      <c r="AB571" s="192"/>
      <c r="AC571" s="192"/>
      <c r="AD571" s="192"/>
      <c r="AE571" s="192"/>
      <c r="AF571"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A12"/>
  <sheetViews>
    <sheetView workbookViewId="0" showGridLines="0" defaultGridColor="1">
      <pane topLeftCell="A2" xSplit="0" ySplit="1" activePane="bottomLeft" state="frozen"/>
    </sheetView>
  </sheetViews>
  <sheetFormatPr defaultColWidth="16.3333" defaultRowHeight="14.75" customHeight="1" outlineLevelRow="0" outlineLevelCol="0"/>
  <cols>
    <col min="1" max="1" width="16.3516" style="201" customWidth="1"/>
    <col min="2" max="256" width="16.3516" style="201" customWidth="1"/>
  </cols>
  <sheetData>
    <row r="1" ht="11.2" customHeight="1">
      <c r="A1" t="s" s="202">
        <v>89</v>
      </c>
    </row>
    <row r="2" ht="14.55" customHeight="1">
      <c r="A2" t="s" s="203">
        <v>123</v>
      </c>
    </row>
    <row r="3" ht="14.35" customHeight="1">
      <c r="A3" t="s" s="204">
        <v>153</v>
      </c>
    </row>
    <row r="4" ht="14.35" customHeight="1">
      <c r="A4" t="s" s="204">
        <v>187</v>
      </c>
    </row>
    <row r="5" ht="14.35" customHeight="1">
      <c r="A5" t="s" s="204">
        <v>217</v>
      </c>
    </row>
    <row r="6" ht="14.35" customHeight="1">
      <c r="A6" t="s" s="204">
        <v>247</v>
      </c>
    </row>
    <row r="7" ht="14.35" customHeight="1">
      <c r="A7" t="s" s="204">
        <v>277</v>
      </c>
    </row>
    <row r="8" ht="14.35" customHeight="1">
      <c r="A8" t="s" s="204">
        <v>307</v>
      </c>
    </row>
    <row r="9" ht="14.35" customHeight="1">
      <c r="A9" t="s" s="204">
        <v>337</v>
      </c>
    </row>
    <row r="10" ht="14.35" customHeight="1">
      <c r="A10" t="s" s="204">
        <v>363</v>
      </c>
    </row>
    <row r="11" ht="14.35" customHeight="1">
      <c r="A11" t="s" s="204">
        <v>392</v>
      </c>
    </row>
    <row r="12" ht="14.35" customHeight="1">
      <c r="A12" t="s" s="204">
        <v>420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BR367"/>
  <sheetViews>
    <sheetView workbookViewId="0" showGridLines="0" defaultGridColor="1"/>
  </sheetViews>
  <sheetFormatPr defaultColWidth="10.8333" defaultRowHeight="12.75" customHeight="1" outlineLevelRow="0" outlineLevelCol="0"/>
  <cols>
    <col min="1" max="1" width="5.67188" style="205" customWidth="1"/>
    <col min="2" max="2" width="18.6719" style="205" customWidth="1"/>
    <col min="3" max="3" width="13.6719" style="205" customWidth="1"/>
    <col min="4" max="4" width="6.67188" style="205" customWidth="1"/>
    <col min="5" max="5" width="6.67188" style="205" customWidth="1"/>
    <col min="6" max="6" width="18.8516" style="205" customWidth="1"/>
    <col min="7" max="7" width="8.67188" style="205" customWidth="1"/>
    <col min="8" max="8" width="8.67188" style="205" customWidth="1"/>
    <col min="9" max="9" width="10.3516" style="205" customWidth="1"/>
    <col min="10" max="10" width="10.6719" style="205" customWidth="1"/>
    <col min="11" max="11" width="10.6719" style="205" customWidth="1"/>
    <col min="12" max="12" width="10.6719" style="205" customWidth="1"/>
    <col min="13" max="13" width="10.6719" style="205" customWidth="1"/>
    <col min="14" max="14" width="10.6719" style="205" customWidth="1"/>
    <col min="15" max="15" width="10.6719" style="205" customWidth="1"/>
    <col min="16" max="16" width="10.6719" style="205" customWidth="1"/>
    <col min="17" max="17" width="10.6719" style="205" customWidth="1"/>
    <col min="18" max="18" width="10.6719" style="205" customWidth="1"/>
    <col min="19" max="19" width="10.6719" style="205" customWidth="1"/>
    <col min="20" max="20" width="10.6719" style="205" customWidth="1"/>
    <col min="21" max="21" width="10.6719" style="205" customWidth="1"/>
    <col min="22" max="22" width="10.6719" style="205" customWidth="1"/>
    <col min="23" max="23" width="10.6719" style="205" customWidth="1"/>
    <col min="24" max="24" width="10.6719" style="205" customWidth="1"/>
    <col min="25" max="25" width="10.6719" style="205" customWidth="1"/>
    <col min="26" max="26" width="10.6719" style="205" customWidth="1"/>
    <col min="27" max="27" width="10.6719" style="205" customWidth="1"/>
    <col min="28" max="28" width="10.6719" style="205" customWidth="1"/>
    <col min="29" max="29" width="10.6719" style="205" customWidth="1"/>
    <col min="30" max="30" width="10.6719" style="205" customWidth="1"/>
    <col min="31" max="31" width="10.6719" style="205" customWidth="1"/>
    <col min="32" max="32" width="10.6719" style="205" customWidth="1"/>
    <col min="33" max="33" width="10.6719" style="205" customWidth="1"/>
    <col min="34" max="34" width="10.6719" style="205" customWidth="1"/>
    <col min="35" max="35" width="10.6719" style="205" customWidth="1"/>
    <col min="36" max="36" width="10.6719" style="205" customWidth="1"/>
    <col min="37" max="37" width="10.6719" style="205" customWidth="1"/>
    <col min="38" max="38" width="10.6719" style="205" customWidth="1"/>
    <col min="39" max="39" width="10.6719" style="205" customWidth="1"/>
    <col min="40" max="40" width="10.6719" style="205" customWidth="1"/>
    <col min="41" max="41" width="10.6719" style="205" customWidth="1"/>
    <col min="42" max="42" width="10.6719" style="205" customWidth="1"/>
    <col min="43" max="43" width="10.6719" style="205" customWidth="1"/>
    <col min="44" max="44" width="10.6719" style="205" customWidth="1"/>
    <col min="45" max="45" width="10.6719" style="205" customWidth="1"/>
    <col min="46" max="46" width="11.5" style="205" customWidth="1"/>
    <col min="47" max="47" width="11.5" style="205" customWidth="1"/>
    <col min="48" max="48" width="11.5" style="205" customWidth="1"/>
    <col min="49" max="49" width="11.5" style="205" customWidth="1"/>
    <col min="50" max="50" width="11.5" style="205" customWidth="1"/>
    <col min="51" max="51" width="11.5" style="205" customWidth="1"/>
    <col min="52" max="52" width="11.5" style="205" customWidth="1"/>
    <col min="53" max="53" width="11.5" style="205" customWidth="1"/>
    <col min="54" max="54" width="11.5" style="205" customWidth="1"/>
    <col min="55" max="55" width="11.5" style="205" customWidth="1"/>
    <col min="56" max="56" width="11.5" style="205" customWidth="1"/>
    <col min="57" max="57" width="11.5" style="205" customWidth="1"/>
    <col min="58" max="58" width="11.5" style="205" customWidth="1"/>
    <col min="59" max="59" width="11.5" style="205" customWidth="1"/>
    <col min="60" max="60" width="11.5" style="205" customWidth="1"/>
    <col min="61" max="61" width="11.5" style="205" customWidth="1"/>
    <col min="62" max="62" width="11.5" style="205" customWidth="1"/>
    <col min="63" max="63" width="11.5" style="205" customWidth="1"/>
    <col min="64" max="64" width="11.5" style="205" customWidth="1"/>
    <col min="65" max="65" width="11.5" style="205" customWidth="1"/>
    <col min="66" max="66" width="11.5" style="205" customWidth="1"/>
    <col min="67" max="67" width="11.5" style="205" customWidth="1"/>
    <col min="68" max="68" width="11.5" style="205" customWidth="1"/>
    <col min="69" max="69" width="11.5" style="205" customWidth="1"/>
    <col min="70" max="70" width="11.5" style="205" customWidth="1"/>
    <col min="71" max="256" width="10.8516" style="205" customWidth="1"/>
  </cols>
  <sheetData>
    <row r="1" ht="12.75" customHeight="1">
      <c r="A1" s="7"/>
      <c r="B1" s="206">
        <v>1.00327</v>
      </c>
      <c r="C1" s="207"/>
      <c r="D1" s="207"/>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9"/>
    </row>
    <row r="2" ht="12.75" customHeight="1">
      <c r="A2" s="10"/>
      <c r="B2" t="s" s="208">
        <v>2497</v>
      </c>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209"/>
      <c r="AU2" s="209"/>
      <c r="AV2" s="209"/>
      <c r="AW2" s="209"/>
      <c r="AX2" s="209"/>
      <c r="AY2" s="209"/>
      <c r="AZ2" s="209"/>
      <c r="BA2" s="209"/>
      <c r="BB2" s="209"/>
      <c r="BC2" s="209"/>
      <c r="BD2" s="209"/>
      <c r="BE2" s="209"/>
      <c r="BF2" s="209"/>
      <c r="BG2" s="209"/>
      <c r="BH2" s="209"/>
      <c r="BI2" s="209"/>
      <c r="BJ2" s="209"/>
      <c r="BK2" s="209"/>
      <c r="BL2" s="209"/>
      <c r="BM2" s="209"/>
      <c r="BN2" s="209"/>
      <c r="BO2" s="209"/>
      <c r="BP2" s="209"/>
      <c r="BQ2" s="209"/>
      <c r="BR2" s="14"/>
    </row>
    <row r="3" ht="12.75" customHeight="1">
      <c r="A3" s="10"/>
      <c r="B3" t="s" s="210">
        <v>26</v>
      </c>
      <c r="C3" t="s" s="210">
        <v>35</v>
      </c>
      <c r="D3" t="s" s="211">
        <v>2498</v>
      </c>
      <c r="E3" s="212"/>
      <c r="F3" t="s" s="210">
        <v>2499</v>
      </c>
      <c r="G3" t="s" s="213">
        <v>2498</v>
      </c>
      <c r="H3" s="212"/>
      <c r="I3" s="212"/>
      <c r="J3" s="214">
        <v>1</v>
      </c>
      <c r="K3" s="214">
        <v>2</v>
      </c>
      <c r="L3" s="214">
        <v>3</v>
      </c>
      <c r="M3" s="214">
        <v>4</v>
      </c>
      <c r="N3" s="214">
        <v>5</v>
      </c>
      <c r="O3" s="214">
        <v>6</v>
      </c>
      <c r="P3" s="214">
        <v>7</v>
      </c>
      <c r="Q3" s="214">
        <v>8</v>
      </c>
      <c r="R3" s="214">
        <v>9</v>
      </c>
      <c r="S3" s="214">
        <v>10</v>
      </c>
      <c r="T3" s="214">
        <v>11</v>
      </c>
      <c r="U3" s="214">
        <v>12</v>
      </c>
      <c r="V3" s="214">
        <v>13</v>
      </c>
      <c r="W3" s="214">
        <v>14</v>
      </c>
      <c r="X3" s="214">
        <v>15</v>
      </c>
      <c r="Y3" s="214">
        <v>16</v>
      </c>
      <c r="Z3" s="214">
        <v>17</v>
      </c>
      <c r="AA3" s="214">
        <v>18</v>
      </c>
      <c r="AB3" s="214">
        <v>19</v>
      </c>
      <c r="AC3" s="214">
        <v>20</v>
      </c>
      <c r="AD3" s="214">
        <v>21</v>
      </c>
      <c r="AE3" s="214">
        <v>22</v>
      </c>
      <c r="AF3" s="214">
        <v>23</v>
      </c>
      <c r="AG3" s="214">
        <v>24</v>
      </c>
      <c r="AH3" s="214">
        <v>25</v>
      </c>
      <c r="AI3" s="214">
        <v>26</v>
      </c>
      <c r="AJ3" s="214">
        <v>27</v>
      </c>
      <c r="AK3" s="214">
        <v>28</v>
      </c>
      <c r="AL3" s="214">
        <v>29</v>
      </c>
      <c r="AM3" s="214">
        <v>30</v>
      </c>
      <c r="AN3" s="214">
        <v>31</v>
      </c>
      <c r="AO3" s="214">
        <v>32</v>
      </c>
      <c r="AP3" s="214">
        <v>33</v>
      </c>
      <c r="AQ3" s="214">
        <v>34</v>
      </c>
      <c r="AR3" s="214">
        <v>35</v>
      </c>
      <c r="AS3" s="214">
        <v>36</v>
      </c>
      <c r="AT3" s="214">
        <v>37</v>
      </c>
      <c r="AU3" s="214">
        <v>38</v>
      </c>
      <c r="AV3" s="214">
        <v>39</v>
      </c>
      <c r="AW3" s="214">
        <v>40</v>
      </c>
      <c r="AX3" s="214">
        <v>41</v>
      </c>
      <c r="AY3" s="214">
        <v>42</v>
      </c>
      <c r="AZ3" s="214">
        <v>43</v>
      </c>
      <c r="BA3" s="214">
        <v>44</v>
      </c>
      <c r="BB3" s="214">
        <v>45</v>
      </c>
      <c r="BC3" s="214">
        <v>46</v>
      </c>
      <c r="BD3" s="214">
        <v>47</v>
      </c>
      <c r="BE3" s="214">
        <v>48</v>
      </c>
      <c r="BF3" s="214">
        <v>49</v>
      </c>
      <c r="BG3" s="214">
        <v>50</v>
      </c>
      <c r="BH3" s="214">
        <v>51</v>
      </c>
      <c r="BI3" s="214">
        <v>52</v>
      </c>
      <c r="BJ3" s="214">
        <v>53</v>
      </c>
      <c r="BK3" s="214">
        <v>54</v>
      </c>
      <c r="BL3" s="214">
        <v>55</v>
      </c>
      <c r="BM3" s="214">
        <v>56</v>
      </c>
      <c r="BN3" s="214">
        <v>57</v>
      </c>
      <c r="BO3" s="214">
        <v>58</v>
      </c>
      <c r="BP3" s="214">
        <v>59</v>
      </c>
      <c r="BQ3" s="214">
        <v>60</v>
      </c>
      <c r="BR3" s="14"/>
    </row>
    <row r="4" ht="12.75" customHeight="1">
      <c r="A4" s="10"/>
      <c r="B4" s="215"/>
      <c r="C4" s="215"/>
      <c r="D4" s="216"/>
      <c r="E4" s="212"/>
      <c r="F4" s="215"/>
      <c r="G4" s="212"/>
      <c r="H4" s="212"/>
      <c r="I4" s="212"/>
      <c r="J4" s="217">
        <v>40179</v>
      </c>
      <c r="K4" s="217">
        <v>40210</v>
      </c>
      <c r="L4" s="217">
        <v>40238</v>
      </c>
      <c r="M4" s="217">
        <v>40269</v>
      </c>
      <c r="N4" s="217">
        <v>40299</v>
      </c>
      <c r="O4" s="217">
        <v>40330</v>
      </c>
      <c r="P4" s="217">
        <v>40360</v>
      </c>
      <c r="Q4" s="217">
        <v>40391</v>
      </c>
      <c r="R4" s="217">
        <v>40422</v>
      </c>
      <c r="S4" s="217">
        <v>40452</v>
      </c>
      <c r="T4" s="217">
        <v>40483</v>
      </c>
      <c r="U4" s="217">
        <v>40513</v>
      </c>
      <c r="V4" s="217">
        <v>40544</v>
      </c>
      <c r="W4" s="217">
        <v>40575</v>
      </c>
      <c r="X4" s="217">
        <v>40603</v>
      </c>
      <c r="Y4" s="217">
        <v>40634</v>
      </c>
      <c r="Z4" s="217">
        <v>40664</v>
      </c>
      <c r="AA4" s="217">
        <v>40695</v>
      </c>
      <c r="AB4" s="217">
        <v>40725</v>
      </c>
      <c r="AC4" s="217">
        <v>40756</v>
      </c>
      <c r="AD4" s="217">
        <v>40787</v>
      </c>
      <c r="AE4" s="217">
        <v>40817</v>
      </c>
      <c r="AF4" s="217">
        <v>40848</v>
      </c>
      <c r="AG4" s="217">
        <v>40878</v>
      </c>
      <c r="AH4" s="217">
        <v>40909</v>
      </c>
      <c r="AI4" s="217">
        <v>40940</v>
      </c>
      <c r="AJ4" s="217">
        <v>40969</v>
      </c>
      <c r="AK4" s="217">
        <v>41000</v>
      </c>
      <c r="AL4" s="217">
        <v>41030</v>
      </c>
      <c r="AM4" s="217">
        <v>41061</v>
      </c>
      <c r="AN4" s="217">
        <v>41091</v>
      </c>
      <c r="AO4" s="217">
        <v>41122</v>
      </c>
      <c r="AP4" s="217">
        <v>41153</v>
      </c>
      <c r="AQ4" s="217">
        <v>41183</v>
      </c>
      <c r="AR4" s="217">
        <v>41214</v>
      </c>
      <c r="AS4" s="217">
        <v>41244</v>
      </c>
      <c r="AT4" s="217">
        <v>41275</v>
      </c>
      <c r="AU4" s="217">
        <v>41306</v>
      </c>
      <c r="AV4" s="217">
        <v>41334</v>
      </c>
      <c r="AW4" s="217">
        <v>41365</v>
      </c>
      <c r="AX4" s="217">
        <v>41395</v>
      </c>
      <c r="AY4" s="217">
        <v>41426</v>
      </c>
      <c r="AZ4" s="217">
        <v>41456</v>
      </c>
      <c r="BA4" s="217">
        <v>41487</v>
      </c>
      <c r="BB4" s="217">
        <v>41518</v>
      </c>
      <c r="BC4" s="217">
        <v>41548</v>
      </c>
      <c r="BD4" s="217">
        <v>41579</v>
      </c>
      <c r="BE4" s="217">
        <v>41609</v>
      </c>
      <c r="BF4" s="217">
        <v>41640</v>
      </c>
      <c r="BG4" s="217">
        <v>41671</v>
      </c>
      <c r="BH4" s="217">
        <v>41699</v>
      </c>
      <c r="BI4" s="217">
        <v>41730</v>
      </c>
      <c r="BJ4" s="217">
        <v>41760</v>
      </c>
      <c r="BK4" s="217">
        <v>41791</v>
      </c>
      <c r="BL4" s="217">
        <v>41821</v>
      </c>
      <c r="BM4" s="217">
        <v>41852</v>
      </c>
      <c r="BN4" s="217">
        <v>41883</v>
      </c>
      <c r="BO4" s="217">
        <v>41913</v>
      </c>
      <c r="BP4" s="217">
        <v>41944</v>
      </c>
      <c r="BQ4" s="217">
        <v>41974</v>
      </c>
      <c r="BR4" s="14"/>
    </row>
    <row r="5" ht="12.75" customHeight="1">
      <c r="A5" s="10"/>
      <c r="B5" t="s" s="218">
        <v>121</v>
      </c>
      <c r="C5" t="s" s="154">
        <v>2500</v>
      </c>
      <c r="D5" s="219">
        <v>140</v>
      </c>
      <c r="E5" t="s" s="220">
        <v>50</v>
      </c>
      <c r="F5" t="s" s="220">
        <v>2501</v>
      </c>
      <c r="G5" s="219">
        <v>0</v>
      </c>
      <c r="H5" s="219">
        <v>75</v>
      </c>
      <c r="I5" t="s" s="220">
        <v>50</v>
      </c>
      <c r="J5" s="221">
        <v>0.6870000000000001</v>
      </c>
      <c r="K5" s="221">
        <f>ROUND(J5*$B$1,3)</f>
        <v>0.6890000000000001</v>
      </c>
      <c r="L5" s="221">
        <f>ROUND(K5*$B$1,3)</f>
        <v>0.6909999999999999</v>
      </c>
      <c r="M5" s="221">
        <f>ROUND(L5*$B$1,3)</f>
        <v>0.6929999999999999</v>
      </c>
      <c r="N5" s="221">
        <f>ROUND(M5*$B$1,3)</f>
        <v>0.6950000000000001</v>
      </c>
      <c r="O5" s="221">
        <f>ROUND(N5*$B$1,3)</f>
        <v>0.6970000000000001</v>
      </c>
      <c r="P5" s="221">
        <f>ROUND(O5*$B$1,3)</f>
        <v>0.6990000000000001</v>
      </c>
      <c r="Q5" s="221">
        <f>ROUND(P5*$B$1,3)</f>
        <v>0.701</v>
      </c>
      <c r="R5" s="221">
        <f>ROUND(Q5*$B$1,3)</f>
        <v>0.703</v>
      </c>
      <c r="S5" s="221">
        <f>ROUND(R5*$B$1,3)</f>
        <v>0.705</v>
      </c>
      <c r="T5" s="221">
        <f>ROUND(S5*$B$1,3)</f>
        <v>0.7070000000000001</v>
      </c>
      <c r="U5" s="221">
        <f>ROUND(T5*$B$1,3)</f>
        <v>0.7090000000000001</v>
      </c>
      <c r="V5" s="221">
        <f>ROUND(U5*$B$1,3)</f>
        <v>0.711</v>
      </c>
      <c r="W5" s="221">
        <f>ROUND(V5*$B$1,3)</f>
        <v>0.713</v>
      </c>
      <c r="X5" s="221">
        <f>ROUND(W5*$B$1,3)</f>
        <v>0.7150000000000001</v>
      </c>
      <c r="Y5" s="221">
        <f>ROUND(X5*$B$1,3)</f>
        <v>0.717</v>
      </c>
      <c r="Z5" s="221">
        <f>ROUND(Y5*$B$1,3)</f>
        <v>0.7190000000000001</v>
      </c>
      <c r="AA5" s="221">
        <f>ROUND(Z5*$B$1,3)</f>
        <v>0.7209999999999999</v>
      </c>
      <c r="AB5" s="221">
        <f>ROUND(AA5*$B$1,3)</f>
        <v>0.723</v>
      </c>
      <c r="AC5" s="221">
        <f>ROUND(AB5*$B$1,3)</f>
        <v>0.725</v>
      </c>
      <c r="AD5" s="221">
        <f>ROUND(AC5*$B$1,3)</f>
        <v>0.7270000000000001</v>
      </c>
      <c r="AE5" s="221">
        <f>ROUND(AD5*$B$1,3)</f>
        <v>0.7290000000000001</v>
      </c>
      <c r="AF5" s="221">
        <f>ROUND(AE5*$B$1,3)</f>
        <v>0.731</v>
      </c>
      <c r="AG5" s="221">
        <f>ROUND(AF5*$B$1,3)</f>
        <v>0.733</v>
      </c>
      <c r="AH5" s="221">
        <f>ROUND(AG5*$B$1,3)</f>
        <v>0.735</v>
      </c>
      <c r="AI5" s="221">
        <f>ROUND(AH5*$B$1,3)</f>
        <v>0.737</v>
      </c>
      <c r="AJ5" s="221">
        <f>ROUND(AI5*$B$1,3)</f>
        <v>0.7390000000000001</v>
      </c>
      <c r="AK5" s="221">
        <f>ROUND(AJ5*$B$1,3)</f>
        <v>0.7409999999999999</v>
      </c>
      <c r="AL5" s="221">
        <f>ROUND(AK5*$B$1,3)</f>
        <v>0.743</v>
      </c>
      <c r="AM5" s="221">
        <f>ROUND(AL5*$B$1,3)</f>
        <v>0.745</v>
      </c>
      <c r="AN5" s="221">
        <f>ROUND(AM5*$B$1,3)</f>
        <v>0.7470000000000001</v>
      </c>
      <c r="AO5" s="221">
        <f>ROUND(AN5*$B$1,3)</f>
        <v>0.749</v>
      </c>
      <c r="AP5" s="221">
        <f>ROUND(AO5*$B$1,3)</f>
        <v>0.751</v>
      </c>
      <c r="AQ5" s="221">
        <f>ROUND(AP5*$B$1,3)</f>
        <v>0.7529999999999999</v>
      </c>
      <c r="AR5" s="221">
        <f>ROUND(AQ5*$B$1,3)</f>
        <v>0.755</v>
      </c>
      <c r="AS5" s="221">
        <f>ROUND(AR5*$B$1,3)</f>
        <v>0.757</v>
      </c>
      <c r="AT5" s="221">
        <f>ROUND(AS5*$B$1,3)</f>
        <v>0.7590000000000001</v>
      </c>
      <c r="AU5" s="221">
        <f>ROUND(AT5*$B$1,3)</f>
        <v>0.7609999999999999</v>
      </c>
      <c r="AV5" s="221">
        <f>ROUND(AU5*$B$1,3)</f>
        <v>0.763</v>
      </c>
      <c r="AW5" s="221">
        <f>ROUND(AV5*$B$1,3)</f>
        <v>0.765</v>
      </c>
      <c r="AX5" s="221">
        <f>ROUND(AW5*$B$1,3)</f>
        <v>0.768</v>
      </c>
      <c r="AY5" s="221">
        <f>ROUND(AX5*$B$1,3)</f>
        <v>0.7709999999999999</v>
      </c>
      <c r="AZ5" s="221">
        <f>ROUND(AY5*$B$1,3)</f>
        <v>0.774</v>
      </c>
      <c r="BA5" s="221">
        <f>ROUND(AZ5*$B$1,3)</f>
        <v>0.777</v>
      </c>
      <c r="BB5" s="221">
        <f>ROUND(BA5*$B$1,3)</f>
        <v>0.78</v>
      </c>
      <c r="BC5" s="221">
        <f>ROUND(BB5*$B$1,3)</f>
        <v>0.783</v>
      </c>
      <c r="BD5" s="221">
        <f>ROUND(BC5*$B$1,3)</f>
        <v>0.7859999999999999</v>
      </c>
      <c r="BE5" s="221">
        <f>ROUND(BD5*$B$1,3)</f>
        <v>0.789</v>
      </c>
      <c r="BF5" s="221"/>
      <c r="BG5" s="221"/>
      <c r="BH5" s="221"/>
      <c r="BI5" s="221"/>
      <c r="BJ5" s="221"/>
      <c r="BK5" s="221"/>
      <c r="BL5" s="221"/>
      <c r="BM5" s="221"/>
      <c r="BN5" s="221"/>
      <c r="BO5" s="221"/>
      <c r="BP5" s="221"/>
      <c r="BQ5" s="221"/>
      <c r="BR5" s="14"/>
    </row>
    <row r="6" ht="12.75" customHeight="1">
      <c r="A6" s="10"/>
      <c r="B6" s="222"/>
      <c r="C6" t="s" s="154">
        <v>2500</v>
      </c>
      <c r="D6" s="219">
        <v>140</v>
      </c>
      <c r="E6" t="s" s="220">
        <v>50</v>
      </c>
      <c r="F6" t="s" s="220">
        <v>2502</v>
      </c>
      <c r="G6" s="219">
        <v>75</v>
      </c>
      <c r="H6" s="219">
        <v>140</v>
      </c>
      <c r="I6" t="s" s="220">
        <v>50</v>
      </c>
      <c r="J6" s="221">
        <v>0.819</v>
      </c>
      <c r="K6" s="221">
        <f>ROUND(J6*$B$1,3)</f>
        <v>0.8220000000000001</v>
      </c>
      <c r="L6" s="221">
        <f>ROUND(K6*$B$1,3)</f>
        <v>0.825</v>
      </c>
      <c r="M6" s="221">
        <f>ROUND(L6*$B$1,3)</f>
        <v>0.828</v>
      </c>
      <c r="N6" s="221">
        <f>ROUND(M6*$B$1,3)</f>
        <v>0.8309999999999998</v>
      </c>
      <c r="O6" s="221">
        <f>ROUND(N6*$B$1,3)</f>
        <v>0.834</v>
      </c>
      <c r="P6" s="221">
        <f>ROUND(O6*$B$1,3)</f>
        <v>0.8370000000000001</v>
      </c>
      <c r="Q6" s="221">
        <f>ROUND(P6*$B$1,3)</f>
        <v>0.8400000000000001</v>
      </c>
      <c r="R6" s="221">
        <f>ROUND(Q6*$B$1,3)</f>
        <v>0.843</v>
      </c>
      <c r="S6" s="221">
        <f>ROUND(R6*$B$1,3)</f>
        <v>0.8459999999999999</v>
      </c>
      <c r="T6" s="221">
        <f>ROUND(S6*$B$1,3)</f>
        <v>0.849</v>
      </c>
      <c r="U6" s="221">
        <f>ROUND(T6*$B$1,3)</f>
        <v>0.852</v>
      </c>
      <c r="V6" s="221">
        <f>ROUND(U6*$B$1,3)</f>
        <v>0.8550000000000001</v>
      </c>
      <c r="W6" s="221">
        <f>ROUND(V6*$B$1,3)</f>
        <v>0.858</v>
      </c>
      <c r="X6" s="221">
        <f>ROUND(W6*$B$1,3)</f>
        <v>0.861</v>
      </c>
      <c r="Y6" s="221">
        <f>ROUND(X6*$B$1,3)</f>
        <v>0.8640000000000001</v>
      </c>
      <c r="Z6" s="221">
        <f>ROUND(Y6*$B$1,3)</f>
        <v>0.867</v>
      </c>
      <c r="AA6" s="221">
        <f>ROUND(Z6*$B$1,3)</f>
        <v>0.8699999999999999</v>
      </c>
      <c r="AB6" s="221">
        <f>ROUND(AA6*$B$1,3)</f>
        <v>0.873</v>
      </c>
      <c r="AC6" s="221">
        <f>ROUND(AB6*$B$1,3)</f>
        <v>0.876</v>
      </c>
      <c r="AD6" s="221">
        <f>ROUND(AC6*$B$1,3)</f>
        <v>0.8790000000000001</v>
      </c>
      <c r="AE6" s="221">
        <f>ROUND(AD6*$B$1,3)</f>
        <v>0.882</v>
      </c>
      <c r="AF6" s="221">
        <f>ROUND(AE6*$B$1,3)</f>
        <v>0.885</v>
      </c>
      <c r="AG6" s="221">
        <f>ROUND(AF6*$B$1,3)</f>
        <v>0.8879999999999999</v>
      </c>
      <c r="AH6" s="221">
        <f>ROUND(AG6*$B$1,3)</f>
        <v>0.891</v>
      </c>
      <c r="AI6" s="221">
        <f>ROUND(AH6*$B$1,3)</f>
        <v>0.8940000000000001</v>
      </c>
      <c r="AJ6" s="221">
        <f>ROUND(AI6*$B$1,3)</f>
        <v>0.897</v>
      </c>
      <c r="AK6" s="221">
        <f>ROUND(AJ6*$B$1,3)</f>
        <v>0.9</v>
      </c>
      <c r="AL6" s="221">
        <f>ROUND(AK6*$B$1,3)</f>
        <v>0.9029999999999999</v>
      </c>
      <c r="AM6" s="221">
        <f>ROUND(AL6*$B$1,3)</f>
        <v>0.9059999999999999</v>
      </c>
      <c r="AN6" s="221">
        <f>ROUND(AM6*$B$1,3)</f>
        <v>0.909</v>
      </c>
      <c r="AO6" s="221">
        <f>ROUND(AN6*$B$1,3)</f>
        <v>0.9120000000000001</v>
      </c>
      <c r="AP6" s="221">
        <f>ROUND(AO6*$B$1,3)</f>
        <v>0.915</v>
      </c>
      <c r="AQ6" s="221">
        <f>ROUND(AP6*$B$1,3)</f>
        <v>0.9179999999999999</v>
      </c>
      <c r="AR6" s="221">
        <f>ROUND(AQ6*$B$1,3)</f>
        <v>0.9209999999999999</v>
      </c>
      <c r="AS6" s="221">
        <f>ROUND(AR6*$B$1,3)</f>
        <v>0.924</v>
      </c>
      <c r="AT6" s="221">
        <f>ROUND(AS6*$B$1,3)</f>
        <v>0.9269999999999999</v>
      </c>
      <c r="AU6" s="221">
        <f>ROUND(AT6*$B$1,3)</f>
        <v>0.93</v>
      </c>
      <c r="AV6" s="221">
        <f>ROUND(AU6*$B$1,3)</f>
        <v>0.9330000000000001</v>
      </c>
      <c r="AW6" s="221">
        <f>ROUND(AV6*$B$1,3)</f>
        <v>0.9359999999999999</v>
      </c>
      <c r="AX6" s="221">
        <f>ROUND(AW6*$B$1,3)</f>
        <v>0.9390000000000001</v>
      </c>
      <c r="AY6" s="221">
        <f>ROUND(AX6*$B$1,3)</f>
        <v>0.9419999999999999</v>
      </c>
      <c r="AZ6" s="221">
        <f>ROUND(AY6*$B$1,3)</f>
        <v>0.945</v>
      </c>
      <c r="BA6" s="221">
        <f>ROUND(AZ6*$B$1,3)</f>
        <v>0.9480000000000001</v>
      </c>
      <c r="BB6" s="221">
        <f>ROUND(BA6*$B$1,3)</f>
        <v>0.951</v>
      </c>
      <c r="BC6" s="221">
        <f>ROUND(BB6*$B$1,3)</f>
        <v>0.9540000000000001</v>
      </c>
      <c r="BD6" s="221">
        <f>ROUND(BC6*$B$1,3)</f>
        <v>0.9570000000000001</v>
      </c>
      <c r="BE6" s="221">
        <f>ROUND(BD6*$B$1,3)</f>
        <v>0.96</v>
      </c>
      <c r="BF6" s="221"/>
      <c r="BG6" s="221"/>
      <c r="BH6" s="221"/>
      <c r="BI6" s="221"/>
      <c r="BJ6" s="221"/>
      <c r="BK6" s="221"/>
      <c r="BL6" s="221"/>
      <c r="BM6" s="221"/>
      <c r="BN6" s="221"/>
      <c r="BO6" s="221"/>
      <c r="BP6" s="221"/>
      <c r="BQ6" s="221"/>
      <c r="BR6" s="14"/>
    </row>
    <row r="7" ht="12.75" customHeight="1">
      <c r="A7" s="10"/>
      <c r="B7" s="222"/>
      <c r="C7" t="s" s="154">
        <f t="shared" si="94" ref="C7:BE8">""</f>
      </c>
      <c r="D7" t="s" s="154">
        <f t="shared" si="94"/>
      </c>
      <c r="E7" t="s" s="220">
        <f t="shared" si="94"/>
      </c>
      <c r="F7" t="s" s="220">
        <f t="shared" si="94"/>
      </c>
      <c r="G7" t="s" s="154">
        <f t="shared" si="94"/>
      </c>
      <c r="H7" t="s" s="154">
        <f t="shared" si="94"/>
      </c>
      <c r="I7" t="s" s="220">
        <f t="shared" si="94"/>
      </c>
      <c r="J7" t="s" s="223">
        <f t="shared" si="94"/>
      </c>
      <c r="K7" t="s" s="223">
        <f t="shared" si="94"/>
      </c>
      <c r="L7" t="s" s="223">
        <f t="shared" si="94"/>
      </c>
      <c r="M7" t="s" s="223">
        <f t="shared" si="94"/>
      </c>
      <c r="N7" t="s" s="223">
        <f t="shared" si="94"/>
      </c>
      <c r="O7" t="s" s="223">
        <f t="shared" si="94"/>
      </c>
      <c r="P7" t="s" s="223">
        <f t="shared" si="94"/>
      </c>
      <c r="Q7" t="s" s="223">
        <f t="shared" si="94"/>
      </c>
      <c r="R7" t="s" s="223">
        <f t="shared" si="94"/>
      </c>
      <c r="S7" t="s" s="223">
        <f t="shared" si="94"/>
      </c>
      <c r="T7" t="s" s="223">
        <f t="shared" si="94"/>
      </c>
      <c r="U7" t="s" s="223">
        <f t="shared" si="94"/>
      </c>
      <c r="V7" t="s" s="223">
        <f t="shared" si="94"/>
      </c>
      <c r="W7" t="s" s="223">
        <f t="shared" si="94"/>
      </c>
      <c r="X7" t="s" s="223">
        <f t="shared" si="94"/>
      </c>
      <c r="Y7" t="s" s="223">
        <f t="shared" si="94"/>
      </c>
      <c r="Z7" t="s" s="223">
        <f t="shared" si="94"/>
      </c>
      <c r="AA7" t="s" s="223">
        <f t="shared" si="94"/>
      </c>
      <c r="AB7" t="s" s="223">
        <f t="shared" si="94"/>
      </c>
      <c r="AC7" t="s" s="223">
        <f t="shared" si="94"/>
      </c>
      <c r="AD7" t="s" s="223">
        <f t="shared" si="94"/>
      </c>
      <c r="AE7" t="s" s="223">
        <f t="shared" si="94"/>
      </c>
      <c r="AF7" t="s" s="223">
        <f t="shared" si="94"/>
      </c>
      <c r="AG7" t="s" s="223">
        <f t="shared" si="94"/>
      </c>
      <c r="AH7" t="s" s="223">
        <f t="shared" si="94"/>
      </c>
      <c r="AI7" t="s" s="223">
        <f t="shared" si="94"/>
      </c>
      <c r="AJ7" t="s" s="223">
        <f t="shared" si="94"/>
      </c>
      <c r="AK7" t="s" s="223">
        <f t="shared" si="94"/>
      </c>
      <c r="AL7" t="s" s="223">
        <f t="shared" si="94"/>
      </c>
      <c r="AM7" t="s" s="223">
        <f t="shared" si="94"/>
      </c>
      <c r="AN7" t="s" s="223">
        <f t="shared" si="94"/>
      </c>
      <c r="AO7" t="s" s="223">
        <f t="shared" si="94"/>
      </c>
      <c r="AP7" t="s" s="223">
        <f t="shared" si="94"/>
      </c>
      <c r="AQ7" t="s" s="223">
        <f t="shared" si="94"/>
      </c>
      <c r="AR7" t="s" s="223">
        <f t="shared" si="94"/>
      </c>
      <c r="AS7" t="s" s="223">
        <f t="shared" si="94"/>
      </c>
      <c r="AT7" t="s" s="223">
        <f t="shared" si="94"/>
      </c>
      <c r="AU7" t="s" s="223">
        <f t="shared" si="94"/>
      </c>
      <c r="AV7" t="s" s="223">
        <f t="shared" si="94"/>
      </c>
      <c r="AW7" t="s" s="223">
        <f t="shared" si="94"/>
      </c>
      <c r="AX7" t="s" s="223">
        <f t="shared" si="94"/>
      </c>
      <c r="AY7" t="s" s="223">
        <f t="shared" si="94"/>
      </c>
      <c r="AZ7" t="s" s="223">
        <f t="shared" si="94"/>
      </c>
      <c r="BA7" t="s" s="223">
        <f t="shared" si="94"/>
      </c>
      <c r="BB7" t="s" s="223">
        <f t="shared" si="94"/>
      </c>
      <c r="BC7" t="s" s="223">
        <f t="shared" si="94"/>
      </c>
      <c r="BD7" t="s" s="223">
        <f t="shared" si="94"/>
      </c>
      <c r="BE7" t="s" s="223">
        <f t="shared" si="94"/>
      </c>
      <c r="BF7" s="221"/>
      <c r="BG7" s="221"/>
      <c r="BH7" s="221"/>
      <c r="BI7" s="221"/>
      <c r="BJ7" s="221"/>
      <c r="BK7" s="221"/>
      <c r="BL7" s="221"/>
      <c r="BM7" s="221"/>
      <c r="BN7" s="221"/>
      <c r="BO7" s="221"/>
      <c r="BP7" s="221"/>
      <c r="BQ7" s="221"/>
      <c r="BR7" s="14"/>
    </row>
    <row r="8" ht="12.75" customHeight="1">
      <c r="A8" s="10"/>
      <c r="B8" s="222"/>
      <c r="C8" t="s" s="154">
        <f t="shared" si="94"/>
      </c>
      <c r="D8" t="s" s="154">
        <f t="shared" si="94"/>
      </c>
      <c r="E8" t="s" s="220">
        <f t="shared" si="94"/>
      </c>
      <c r="F8" t="s" s="220">
        <f t="shared" si="94"/>
      </c>
      <c r="G8" t="s" s="154">
        <f t="shared" si="94"/>
      </c>
      <c r="H8" t="s" s="154">
        <f t="shared" si="94"/>
      </c>
      <c r="I8" t="s" s="220">
        <f t="shared" si="94"/>
      </c>
      <c r="J8" t="s" s="223">
        <f t="shared" si="94"/>
      </c>
      <c r="K8" t="s" s="223">
        <f t="shared" si="94"/>
      </c>
      <c r="L8" t="s" s="223">
        <f t="shared" si="94"/>
      </c>
      <c r="M8" t="s" s="223">
        <f t="shared" si="94"/>
      </c>
      <c r="N8" t="s" s="223">
        <f t="shared" si="94"/>
      </c>
      <c r="O8" t="s" s="223">
        <f t="shared" si="94"/>
      </c>
      <c r="P8" t="s" s="223">
        <f t="shared" si="94"/>
      </c>
      <c r="Q8" t="s" s="223">
        <f t="shared" si="94"/>
      </c>
      <c r="R8" t="s" s="223">
        <f t="shared" si="94"/>
      </c>
      <c r="S8" t="s" s="223">
        <f t="shared" si="94"/>
      </c>
      <c r="T8" t="s" s="223">
        <f t="shared" si="94"/>
      </c>
      <c r="U8" t="s" s="223">
        <f t="shared" si="94"/>
      </c>
      <c r="V8" t="s" s="223">
        <f t="shared" si="94"/>
      </c>
      <c r="W8" t="s" s="223">
        <f t="shared" si="94"/>
      </c>
      <c r="X8" t="s" s="223">
        <f t="shared" si="94"/>
      </c>
      <c r="Y8" t="s" s="223">
        <f t="shared" si="94"/>
      </c>
      <c r="Z8" t="s" s="223">
        <f t="shared" si="94"/>
      </c>
      <c r="AA8" t="s" s="223">
        <f t="shared" si="94"/>
      </c>
      <c r="AB8" t="s" s="223">
        <f t="shared" si="94"/>
      </c>
      <c r="AC8" t="s" s="223">
        <f t="shared" si="94"/>
      </c>
      <c r="AD8" t="s" s="223">
        <f t="shared" si="94"/>
      </c>
      <c r="AE8" t="s" s="223">
        <f t="shared" si="94"/>
      </c>
      <c r="AF8" t="s" s="223">
        <f t="shared" si="94"/>
      </c>
      <c r="AG8" t="s" s="223">
        <f t="shared" si="94"/>
      </c>
      <c r="AH8" t="s" s="223">
        <f t="shared" si="94"/>
      </c>
      <c r="AI8" t="s" s="223">
        <f t="shared" si="94"/>
      </c>
      <c r="AJ8" t="s" s="223">
        <f t="shared" si="94"/>
      </c>
      <c r="AK8" t="s" s="223">
        <f t="shared" si="94"/>
      </c>
      <c r="AL8" t="s" s="223">
        <f t="shared" si="94"/>
      </c>
      <c r="AM8" t="s" s="223">
        <f t="shared" si="94"/>
      </c>
      <c r="AN8" t="s" s="223">
        <f t="shared" si="94"/>
      </c>
      <c r="AO8" t="s" s="223">
        <f t="shared" si="94"/>
      </c>
      <c r="AP8" t="s" s="223">
        <f t="shared" si="94"/>
      </c>
      <c r="AQ8" t="s" s="223">
        <f t="shared" si="94"/>
      </c>
      <c r="AR8" t="s" s="223">
        <f t="shared" si="94"/>
      </c>
      <c r="AS8" t="s" s="223">
        <f t="shared" si="94"/>
      </c>
      <c r="AT8" t="s" s="223">
        <f t="shared" si="94"/>
      </c>
      <c r="AU8" t="s" s="223">
        <f t="shared" si="94"/>
      </c>
      <c r="AV8" t="s" s="223">
        <f t="shared" si="94"/>
      </c>
      <c r="AW8" t="s" s="223">
        <f t="shared" si="94"/>
      </c>
      <c r="AX8" t="s" s="223">
        <f t="shared" si="94"/>
      </c>
      <c r="AY8" t="s" s="223">
        <f t="shared" si="94"/>
      </c>
      <c r="AZ8" t="s" s="223">
        <f t="shared" si="94"/>
      </c>
      <c r="BA8" t="s" s="223">
        <f t="shared" si="94"/>
      </c>
      <c r="BB8" t="s" s="223">
        <f t="shared" si="94"/>
      </c>
      <c r="BC8" t="s" s="223">
        <f t="shared" si="94"/>
      </c>
      <c r="BD8" t="s" s="223">
        <f t="shared" si="94"/>
      </c>
      <c r="BE8" t="s" s="223">
        <f t="shared" si="94"/>
      </c>
      <c r="BF8" s="221"/>
      <c r="BG8" s="221"/>
      <c r="BH8" s="221"/>
      <c r="BI8" s="221"/>
      <c r="BJ8" s="221"/>
      <c r="BK8" s="221"/>
      <c r="BL8" s="221"/>
      <c r="BM8" s="221"/>
      <c r="BN8" s="221"/>
      <c r="BO8" s="221"/>
      <c r="BP8" s="221"/>
      <c r="BQ8" s="221"/>
      <c r="BR8" s="14"/>
    </row>
    <row r="9" ht="12.75" customHeight="1">
      <c r="A9" s="10"/>
      <c r="B9" s="222"/>
      <c r="C9" t="s" s="154">
        <v>2500</v>
      </c>
      <c r="D9" s="219">
        <v>141</v>
      </c>
      <c r="E9" t="s" s="220">
        <v>50</v>
      </c>
      <c r="F9" t="s" s="220">
        <v>2503</v>
      </c>
      <c r="G9" s="219">
        <v>0</v>
      </c>
      <c r="H9" s="219">
        <v>75</v>
      </c>
      <c r="I9" t="s" s="220">
        <v>50</v>
      </c>
      <c r="J9" s="221">
        <f>J5</f>
        <v>0.6870000000000001</v>
      </c>
      <c r="K9" s="221">
        <f>ROUND(J9*$B$1,3)</f>
        <v>0.6890000000000001</v>
      </c>
      <c r="L9" s="221">
        <f>ROUND(K9*$B$1,3)</f>
        <v>0.6909999999999999</v>
      </c>
      <c r="M9" s="221">
        <f>ROUND(L9*$B$1,3)</f>
        <v>0.6929999999999999</v>
      </c>
      <c r="N9" s="221">
        <f>ROUND(M9*$B$1,3)</f>
        <v>0.6950000000000001</v>
      </c>
      <c r="O9" s="221">
        <f>ROUND(N9*$B$1,3)</f>
        <v>0.6970000000000001</v>
      </c>
      <c r="P9" s="221">
        <f>ROUND(O9*$B$1,3)</f>
        <v>0.6990000000000001</v>
      </c>
      <c r="Q9" s="221">
        <f>ROUND(P9*$B$1,3)</f>
        <v>0.701</v>
      </c>
      <c r="R9" s="221">
        <f>ROUND(Q9*$B$1,3)</f>
        <v>0.703</v>
      </c>
      <c r="S9" s="221">
        <f>ROUND(R9*$B$1,3)</f>
        <v>0.705</v>
      </c>
      <c r="T9" s="221">
        <f>ROUND(S9*$B$1,3)</f>
        <v>0.7070000000000001</v>
      </c>
      <c r="U9" s="221">
        <f>ROUND(T9*$B$1,3)</f>
        <v>0.7090000000000001</v>
      </c>
      <c r="V9" s="221">
        <f>ROUND(U9*$B$1,3)</f>
        <v>0.711</v>
      </c>
      <c r="W9" s="221">
        <f>ROUND(V9*$B$1,3)</f>
        <v>0.713</v>
      </c>
      <c r="X9" s="221">
        <f>ROUND(W9*$B$1,3)</f>
        <v>0.7150000000000001</v>
      </c>
      <c r="Y9" s="221">
        <f>ROUND(X9*$B$1,3)</f>
        <v>0.717</v>
      </c>
      <c r="Z9" s="221">
        <f>ROUND(Y9*$B$1,3)</f>
        <v>0.7190000000000001</v>
      </c>
      <c r="AA9" s="221">
        <f>ROUND(Z9*$B$1,3)</f>
        <v>0.7209999999999999</v>
      </c>
      <c r="AB9" s="221">
        <f>ROUND(AA9*$B$1,3)</f>
        <v>0.723</v>
      </c>
      <c r="AC9" s="221">
        <f>ROUND(AB9*$B$1,3)</f>
        <v>0.725</v>
      </c>
      <c r="AD9" s="221">
        <f>ROUND(AC9*$B$1,3)</f>
        <v>0.7270000000000001</v>
      </c>
      <c r="AE9" s="221">
        <f>ROUND(AD9*$B$1,3)</f>
        <v>0.7290000000000001</v>
      </c>
      <c r="AF9" s="221">
        <f>ROUND(AE9*$B$1,3)</f>
        <v>0.731</v>
      </c>
      <c r="AG9" s="221">
        <f>ROUND(AF9*$B$1,3)</f>
        <v>0.733</v>
      </c>
      <c r="AH9" s="221">
        <f>ROUND(AG9*$B$1,3)</f>
        <v>0.735</v>
      </c>
      <c r="AI9" s="221">
        <f>ROUND(AH9*$B$1,3)</f>
        <v>0.737</v>
      </c>
      <c r="AJ9" s="221">
        <f>ROUND(AI9*$B$1,3)</f>
        <v>0.7390000000000001</v>
      </c>
      <c r="AK9" s="221">
        <f>ROUND(AJ9*$B$1,3)</f>
        <v>0.7409999999999999</v>
      </c>
      <c r="AL9" s="221">
        <f>ROUND(AK9*$B$1,3)</f>
        <v>0.743</v>
      </c>
      <c r="AM9" s="221">
        <f>ROUND(AL9*$B$1,3)</f>
        <v>0.745</v>
      </c>
      <c r="AN9" s="221">
        <f>ROUND(AM9*$B$1,3)</f>
        <v>0.7470000000000001</v>
      </c>
      <c r="AO9" s="221">
        <f>ROUND(AN9*$B$1,3)</f>
        <v>0.749</v>
      </c>
      <c r="AP9" s="221">
        <f>ROUND(AO9*$B$1,3)</f>
        <v>0.751</v>
      </c>
      <c r="AQ9" s="221">
        <f>ROUND(AP9*$B$1,3)</f>
        <v>0.7529999999999999</v>
      </c>
      <c r="AR9" s="221">
        <f>ROUND(AQ9*$B$1,3)</f>
        <v>0.755</v>
      </c>
      <c r="AS9" s="221">
        <f>ROUND(AR9*$B$1,3)</f>
        <v>0.757</v>
      </c>
      <c r="AT9" s="221">
        <f>ROUND(AS9*$B$1,3)</f>
        <v>0.7590000000000001</v>
      </c>
      <c r="AU9" s="221">
        <f>ROUND(AT9*$B$1,3)</f>
        <v>0.7609999999999999</v>
      </c>
      <c r="AV9" s="221">
        <f>ROUND(AU9*$B$1,3)</f>
        <v>0.763</v>
      </c>
      <c r="AW9" s="221">
        <f>ROUND(AV9*$B$1,3)</f>
        <v>0.765</v>
      </c>
      <c r="AX9" s="221">
        <f>ROUND(AW9*$B$1,3)</f>
        <v>0.768</v>
      </c>
      <c r="AY9" s="221">
        <f>ROUND(AX9*$B$1,3)</f>
        <v>0.7709999999999999</v>
      </c>
      <c r="AZ9" s="221">
        <f>ROUND(AY9*$B$1,3)</f>
        <v>0.774</v>
      </c>
      <c r="BA9" s="221">
        <f>ROUND(AZ9*$B$1,3)</f>
        <v>0.777</v>
      </c>
      <c r="BB9" s="221">
        <f>ROUND(BA9*$B$1,3)</f>
        <v>0.78</v>
      </c>
      <c r="BC9" s="221">
        <f>ROUND(BB9*$B$1,3)</f>
        <v>0.783</v>
      </c>
      <c r="BD9" s="221">
        <f>ROUND(BC9*$B$1,3)</f>
        <v>0.7859999999999999</v>
      </c>
      <c r="BE9" s="221">
        <f>ROUND(BD9*$B$1,3)</f>
        <v>0.789</v>
      </c>
      <c r="BF9" s="221"/>
      <c r="BG9" s="221"/>
      <c r="BH9" s="221"/>
      <c r="BI9" s="221"/>
      <c r="BJ9" s="221"/>
      <c r="BK9" s="221"/>
      <c r="BL9" s="221"/>
      <c r="BM9" s="221"/>
      <c r="BN9" s="221"/>
      <c r="BO9" s="221"/>
      <c r="BP9" s="221"/>
      <c r="BQ9" s="221"/>
      <c r="BR9" s="14"/>
    </row>
    <row r="10" ht="12.75" customHeight="1">
      <c r="A10" s="10"/>
      <c r="B10" s="222"/>
      <c r="C10" t="s" s="154">
        <v>2500</v>
      </c>
      <c r="D10" s="219">
        <v>141</v>
      </c>
      <c r="E10" t="s" s="220">
        <v>50</v>
      </c>
      <c r="F10" t="s" s="220">
        <v>2504</v>
      </c>
      <c r="G10" s="219">
        <v>75</v>
      </c>
      <c r="H10" s="219">
        <v>125</v>
      </c>
      <c r="I10" t="s" s="220">
        <v>50</v>
      </c>
      <c r="J10" s="221">
        <v>1.137</v>
      </c>
      <c r="K10" s="221">
        <f>ROUND(J10*$B$1,3)</f>
        <v>1.141</v>
      </c>
      <c r="L10" s="221">
        <f>ROUND(K10*$B$1,3)</f>
        <v>1.145</v>
      </c>
      <c r="M10" s="221">
        <f>ROUND(L10*$B$1,3)</f>
        <v>1.149</v>
      </c>
      <c r="N10" s="221">
        <f>ROUND(M10*$B$1,3)</f>
        <v>1.153</v>
      </c>
      <c r="O10" s="221">
        <f>ROUND(N10*$B$1,3)</f>
        <v>1.157</v>
      </c>
      <c r="P10" s="221">
        <f>ROUND(O10*$B$1,3)</f>
        <v>1.161</v>
      </c>
      <c r="Q10" s="221">
        <f>ROUND(P10*$B$1,3)</f>
        <v>1.165</v>
      </c>
      <c r="R10" s="221">
        <f>ROUND(Q10*$B$1,3)</f>
        <v>1.169</v>
      </c>
      <c r="S10" s="221">
        <f>ROUND(R10*$B$1,3)</f>
        <v>1.173</v>
      </c>
      <c r="T10" s="221">
        <f>ROUND(S10*$B$1,3)</f>
        <v>1.177</v>
      </c>
      <c r="U10" s="221">
        <f>ROUND(T10*$B$1,3)</f>
        <v>1.181</v>
      </c>
      <c r="V10" s="221">
        <f>ROUND(U10*$B$1,3)</f>
        <v>1.185</v>
      </c>
      <c r="W10" s="221">
        <f>ROUND(V10*$B$1,3)</f>
        <v>1.189</v>
      </c>
      <c r="X10" s="221">
        <f>ROUND(W10*$B$1,3)</f>
        <v>1.193</v>
      </c>
      <c r="Y10" s="221">
        <f>ROUND(X10*$B$1,3)</f>
        <v>1.197</v>
      </c>
      <c r="Z10" s="221">
        <f>ROUND(Y10*$B$1,3)</f>
        <v>1.201</v>
      </c>
      <c r="AA10" s="221">
        <f>ROUND(Z10*$B$1,3)</f>
        <v>1.205</v>
      </c>
      <c r="AB10" s="221">
        <f>ROUND(AA10*$B$1,3)</f>
        <v>1.209</v>
      </c>
      <c r="AC10" s="221">
        <f>ROUND(AB10*$B$1,3)</f>
        <v>1.213</v>
      </c>
      <c r="AD10" s="221">
        <f>ROUND(AC10*$B$1,3)</f>
        <v>1.217</v>
      </c>
      <c r="AE10" s="221">
        <f>ROUND(AD10*$B$1,3)</f>
        <v>1.221</v>
      </c>
      <c r="AF10" s="221">
        <f>ROUND(AE10*$B$1,3)</f>
        <v>1.225</v>
      </c>
      <c r="AG10" s="221">
        <f>ROUND(AF10*$B$1,3)</f>
        <v>1.229</v>
      </c>
      <c r="AH10" s="221">
        <f>ROUND(AG10*$B$1,3)</f>
        <v>1.233</v>
      </c>
      <c r="AI10" s="221">
        <f>ROUND(AH10*$B$1,3)</f>
        <v>1.237</v>
      </c>
      <c r="AJ10" s="221">
        <f>ROUND(AI10*$B$1,3)</f>
        <v>1.241</v>
      </c>
      <c r="AK10" s="221">
        <f>ROUND(AJ10*$B$1,3)</f>
        <v>1.245</v>
      </c>
      <c r="AL10" s="221">
        <f>ROUND(AK10*$B$1,3)</f>
        <v>1.249</v>
      </c>
      <c r="AM10" s="221">
        <f>ROUND(AL10*$B$1,3)</f>
        <v>1.253</v>
      </c>
      <c r="AN10" s="221">
        <f>ROUND(AM10*$B$1,3)</f>
        <v>1.257</v>
      </c>
      <c r="AO10" s="221">
        <f>ROUND(AN10*$B$1,3)</f>
        <v>1.261</v>
      </c>
      <c r="AP10" s="221">
        <f>ROUND(AO10*$B$1,3)</f>
        <v>1.265</v>
      </c>
      <c r="AQ10" s="221">
        <f>ROUND(AP10*$B$1,3)</f>
        <v>1.269</v>
      </c>
      <c r="AR10" s="221">
        <f>ROUND(AQ10*$B$1,3)</f>
        <v>1.273</v>
      </c>
      <c r="AS10" s="221">
        <f>ROUND(AR10*$B$1,3)</f>
        <v>1.277</v>
      </c>
      <c r="AT10" s="221">
        <f>ROUND(AS10*$B$1,3)</f>
        <v>1.281</v>
      </c>
      <c r="AU10" s="221">
        <f>ROUND(AT10*$B$1,3)</f>
        <v>1.285</v>
      </c>
      <c r="AV10" s="221">
        <f>ROUND(AU10*$B$1,3)</f>
        <v>1.289</v>
      </c>
      <c r="AW10" s="221">
        <f>ROUND(AV10*$B$1,3)</f>
        <v>1.293</v>
      </c>
      <c r="AX10" s="221">
        <f>ROUND(AW10*$B$1,3)</f>
        <v>1.297</v>
      </c>
      <c r="AY10" s="221">
        <f>ROUND(AX10*$B$1,3)</f>
        <v>1.301</v>
      </c>
      <c r="AZ10" s="221">
        <f>ROUND(AY10*$B$1,3)</f>
        <v>1.305</v>
      </c>
      <c r="BA10" s="221">
        <f>ROUND(AZ10*$B$1,3)</f>
        <v>1.309</v>
      </c>
      <c r="BB10" s="221">
        <f>ROUND(BA10*$B$1,3)</f>
        <v>1.313</v>
      </c>
      <c r="BC10" s="221">
        <f>ROUND(BB10*$B$1,3)</f>
        <v>1.317</v>
      </c>
      <c r="BD10" s="221">
        <f>ROUND(BC10*$B$1,3)</f>
        <v>1.321</v>
      </c>
      <c r="BE10" s="221">
        <f>ROUND(BD10*$B$1,3)</f>
        <v>1.325</v>
      </c>
      <c r="BF10" s="221"/>
      <c r="BG10" s="221"/>
      <c r="BH10" s="221"/>
      <c r="BI10" s="221"/>
      <c r="BJ10" s="221"/>
      <c r="BK10" s="221"/>
      <c r="BL10" s="221"/>
      <c r="BM10" s="221"/>
      <c r="BN10" s="221"/>
      <c r="BO10" s="221"/>
      <c r="BP10" s="221"/>
      <c r="BQ10" s="221"/>
      <c r="BR10" s="14"/>
    </row>
    <row r="11" ht="12.75" customHeight="1">
      <c r="A11" s="224">
        <v>250</v>
      </c>
      <c r="B11" s="222"/>
      <c r="C11" t="s" s="154">
        <v>2500</v>
      </c>
      <c r="D11" s="219">
        <v>141</v>
      </c>
      <c r="E11" t="s" s="220">
        <v>50</v>
      </c>
      <c r="F11" t="s" s="220">
        <v>2505</v>
      </c>
      <c r="G11" s="219">
        <v>125</v>
      </c>
      <c r="H11" s="219">
        <v>10000</v>
      </c>
      <c r="I11" t="s" s="220">
        <v>50</v>
      </c>
      <c r="J11" s="221">
        <v>2.409</v>
      </c>
      <c r="K11" s="221">
        <f>ROUND(J11*$B$1,3)</f>
        <v>2.417</v>
      </c>
      <c r="L11" s="221">
        <f>ROUND(K11*$B$1,3)</f>
        <v>2.425</v>
      </c>
      <c r="M11" s="221">
        <f>ROUND(L11*$B$1,3)</f>
        <v>2.433</v>
      </c>
      <c r="N11" s="221">
        <f>ROUND(M11*$B$1,3)</f>
        <v>2.441</v>
      </c>
      <c r="O11" s="221">
        <f>ROUND(N11*$B$1,3)</f>
        <v>2.449</v>
      </c>
      <c r="P11" s="221">
        <f>ROUND(O11*$B$1,3)</f>
        <v>2.457</v>
      </c>
      <c r="Q11" s="221">
        <f>ROUND(P11*$B$1,3)</f>
        <v>2.465</v>
      </c>
      <c r="R11" s="221">
        <f>ROUND(Q11*$B$1,3)</f>
        <v>2.473</v>
      </c>
      <c r="S11" s="221">
        <f>ROUND(R11*$B$1,3)</f>
        <v>2.481</v>
      </c>
      <c r="T11" s="221">
        <f>ROUND(S11*$B$1,3)</f>
        <v>2.489</v>
      </c>
      <c r="U11" s="221">
        <f>ROUND(T11*$B$1,3)</f>
        <v>2.497</v>
      </c>
      <c r="V11" s="221">
        <f>ROUND(U11*$B$1,3)</f>
        <v>2.505</v>
      </c>
      <c r="W11" s="221">
        <f>ROUND(V11*$B$1,3)</f>
        <v>2.513</v>
      </c>
      <c r="X11" s="221">
        <f>ROUND(W11*$B$1,3)</f>
        <v>2.521</v>
      </c>
      <c r="Y11" s="221">
        <f>ROUND(X11*$B$1,3)</f>
        <v>2.529</v>
      </c>
      <c r="Z11" s="221">
        <f>ROUND(Y11*$B$1,3)</f>
        <v>2.537</v>
      </c>
      <c r="AA11" s="221">
        <f>ROUND(Z11*$B$1,3)</f>
        <v>2.545</v>
      </c>
      <c r="AB11" s="221">
        <f>ROUND(AA11*$B$1,3)</f>
        <v>2.553</v>
      </c>
      <c r="AC11" s="221">
        <f>ROUND(AB11*$B$1,3)</f>
        <v>2.561</v>
      </c>
      <c r="AD11" s="221">
        <f>ROUND(AC11*$B$1,3)</f>
        <v>2.569</v>
      </c>
      <c r="AE11" s="221">
        <f>ROUND(AD11*$B$1,3)</f>
        <v>2.577</v>
      </c>
      <c r="AF11" s="221">
        <f>ROUND(AE11*$B$1,3)</f>
        <v>2.585</v>
      </c>
      <c r="AG11" s="221">
        <f>ROUND(AF11*$B$1,3)</f>
        <v>2.593</v>
      </c>
      <c r="AH11" s="221">
        <f>ROUND(AG11*$B$1,3)</f>
        <v>2.601</v>
      </c>
      <c r="AI11" s="221">
        <f>ROUND(AH11*$B$1,3)</f>
        <v>2.61</v>
      </c>
      <c r="AJ11" s="221">
        <f>ROUND(AI11*$B$1,3)</f>
        <v>2.619</v>
      </c>
      <c r="AK11" s="221">
        <f>ROUND(AJ11*$B$1,3)</f>
        <v>2.628</v>
      </c>
      <c r="AL11" s="221">
        <f>ROUND(AK11*$B$1,3)</f>
        <v>2.637</v>
      </c>
      <c r="AM11" s="221">
        <f>ROUND(AL11*$B$1,3)</f>
        <v>2.646</v>
      </c>
      <c r="AN11" s="221">
        <f>ROUND(AM11*$B$1,3)</f>
        <v>2.655</v>
      </c>
      <c r="AO11" s="221">
        <f>ROUND(AN11*$B$1,3)</f>
        <v>2.664</v>
      </c>
      <c r="AP11" s="221">
        <f>ROUND(AO11*$B$1,3)</f>
        <v>2.673</v>
      </c>
      <c r="AQ11" s="221">
        <f>ROUND(AP11*$B$1,3)</f>
        <v>2.682</v>
      </c>
      <c r="AR11" s="221">
        <f>ROUND(AQ11*$B$1,3)</f>
        <v>2.691</v>
      </c>
      <c r="AS11" s="221">
        <f>ROUND(AR11*$B$1,3)</f>
        <v>2.7</v>
      </c>
      <c r="AT11" s="221">
        <f>ROUND(AS11*$B$1,3)</f>
        <v>2.709</v>
      </c>
      <c r="AU11" s="221">
        <f>ROUND(AT11*$B$1,3)</f>
        <v>2.718</v>
      </c>
      <c r="AV11" s="221">
        <f>ROUND(AU11*$B$1,3)</f>
        <v>2.727</v>
      </c>
      <c r="AW11" s="221">
        <f>ROUND(AV11*$B$1,3)</f>
        <v>2.736</v>
      </c>
      <c r="AX11" s="221">
        <f>ROUND(AW11*$B$1,3)</f>
        <v>2.745</v>
      </c>
      <c r="AY11" s="221">
        <f>ROUND(AX11*$B$1,3)</f>
        <v>2.754</v>
      </c>
      <c r="AZ11" s="221">
        <f>ROUND(AY11*$B$1,3)</f>
        <v>2.763</v>
      </c>
      <c r="BA11" s="221">
        <f>ROUND(AZ11*$B$1,3)</f>
        <v>2.772</v>
      </c>
      <c r="BB11" s="221">
        <f>ROUND(BA11*$B$1,3)</f>
        <v>2.781</v>
      </c>
      <c r="BC11" s="221">
        <f>ROUND(BB11*$B$1,3)</f>
        <v>2.79</v>
      </c>
      <c r="BD11" s="221">
        <f>ROUND(BC11*$B$1,3)</f>
        <v>2.799</v>
      </c>
      <c r="BE11" s="221">
        <f>ROUND(BD11*$B$1,3)</f>
        <v>2.808</v>
      </c>
      <c r="BF11" s="221"/>
      <c r="BG11" s="221"/>
      <c r="BH11" s="221"/>
      <c r="BI11" s="221"/>
      <c r="BJ11" s="221"/>
      <c r="BK11" s="221"/>
      <c r="BL11" s="221"/>
      <c r="BM11" s="221"/>
      <c r="BN11" s="221"/>
      <c r="BO11" s="221"/>
      <c r="BP11" s="221"/>
      <c r="BQ11" s="221"/>
      <c r="BR11" s="14"/>
    </row>
    <row r="12" ht="12.75" customHeight="1">
      <c r="A12" s="10"/>
      <c r="B12" s="222"/>
      <c r="C12" t="s" s="154">
        <f t="shared" si="346" ref="C12:BE15">""</f>
      </c>
      <c r="D12" t="s" s="154">
        <f t="shared" si="346"/>
      </c>
      <c r="E12" t="s" s="220">
        <f t="shared" si="346"/>
      </c>
      <c r="F12" t="s" s="220">
        <f t="shared" si="346"/>
      </c>
      <c r="G12" t="s" s="154">
        <f t="shared" si="346"/>
      </c>
      <c r="H12" t="s" s="154">
        <f t="shared" si="346"/>
      </c>
      <c r="I12" t="s" s="220">
        <f t="shared" si="346"/>
      </c>
      <c r="J12" t="s" s="223">
        <f t="shared" si="346"/>
      </c>
      <c r="K12" t="s" s="223">
        <f t="shared" si="346"/>
      </c>
      <c r="L12" t="s" s="223">
        <f t="shared" si="346"/>
      </c>
      <c r="M12" t="s" s="223">
        <f t="shared" si="346"/>
      </c>
      <c r="N12" t="s" s="223">
        <f t="shared" si="346"/>
      </c>
      <c r="O12" t="s" s="223">
        <f t="shared" si="346"/>
      </c>
      <c r="P12" t="s" s="223">
        <f t="shared" si="346"/>
      </c>
      <c r="Q12" t="s" s="223">
        <f t="shared" si="346"/>
      </c>
      <c r="R12" t="s" s="223">
        <f t="shared" si="346"/>
      </c>
      <c r="S12" t="s" s="223">
        <f t="shared" si="346"/>
      </c>
      <c r="T12" t="s" s="223">
        <f t="shared" si="346"/>
      </c>
      <c r="U12" t="s" s="223">
        <f t="shared" si="346"/>
      </c>
      <c r="V12" t="s" s="223">
        <f t="shared" si="346"/>
      </c>
      <c r="W12" t="s" s="223">
        <f t="shared" si="346"/>
      </c>
      <c r="X12" t="s" s="223">
        <f t="shared" si="346"/>
      </c>
      <c r="Y12" t="s" s="223">
        <f t="shared" si="346"/>
      </c>
      <c r="Z12" t="s" s="223">
        <f t="shared" si="346"/>
      </c>
      <c r="AA12" t="s" s="223">
        <f t="shared" si="346"/>
      </c>
      <c r="AB12" t="s" s="223">
        <f t="shared" si="346"/>
      </c>
      <c r="AC12" t="s" s="223">
        <f t="shared" si="346"/>
      </c>
      <c r="AD12" t="s" s="223">
        <f t="shared" si="346"/>
      </c>
      <c r="AE12" t="s" s="223">
        <f t="shared" si="346"/>
      </c>
      <c r="AF12" t="s" s="223">
        <f t="shared" si="346"/>
      </c>
      <c r="AG12" t="s" s="223">
        <f t="shared" si="346"/>
      </c>
      <c r="AH12" t="s" s="223">
        <f t="shared" si="346"/>
      </c>
      <c r="AI12" t="s" s="223">
        <f t="shared" si="346"/>
      </c>
      <c r="AJ12" t="s" s="223">
        <f t="shared" si="346"/>
      </c>
      <c r="AK12" t="s" s="223">
        <f t="shared" si="346"/>
      </c>
      <c r="AL12" t="s" s="223">
        <f t="shared" si="346"/>
      </c>
      <c r="AM12" t="s" s="223">
        <f t="shared" si="346"/>
      </c>
      <c r="AN12" t="s" s="223">
        <f t="shared" si="346"/>
      </c>
      <c r="AO12" t="s" s="223">
        <f t="shared" si="346"/>
      </c>
      <c r="AP12" t="s" s="223">
        <f t="shared" si="346"/>
      </c>
      <c r="AQ12" t="s" s="223">
        <f t="shared" si="346"/>
      </c>
      <c r="AR12" t="s" s="223">
        <f t="shared" si="346"/>
      </c>
      <c r="AS12" t="s" s="223">
        <f t="shared" si="346"/>
      </c>
      <c r="AT12" t="s" s="223">
        <f t="shared" si="346"/>
      </c>
      <c r="AU12" t="s" s="223">
        <f t="shared" si="346"/>
      </c>
      <c r="AV12" t="s" s="223">
        <f t="shared" si="346"/>
      </c>
      <c r="AW12" t="s" s="223">
        <f t="shared" si="346"/>
      </c>
      <c r="AX12" t="s" s="223">
        <f t="shared" si="346"/>
      </c>
      <c r="AY12" t="s" s="223">
        <f t="shared" si="346"/>
      </c>
      <c r="AZ12" t="s" s="223">
        <f t="shared" si="346"/>
      </c>
      <c r="BA12" t="s" s="223">
        <f t="shared" si="346"/>
      </c>
      <c r="BB12" t="s" s="223">
        <f t="shared" si="346"/>
      </c>
      <c r="BC12" t="s" s="223">
        <f t="shared" si="346"/>
      </c>
      <c r="BD12" t="s" s="223">
        <f t="shared" si="346"/>
      </c>
      <c r="BE12" t="s" s="223">
        <f t="shared" si="346"/>
      </c>
      <c r="BF12" s="221"/>
      <c r="BG12" s="221"/>
      <c r="BH12" s="221"/>
      <c r="BI12" s="221"/>
      <c r="BJ12" s="221"/>
      <c r="BK12" s="221"/>
      <c r="BL12" s="221"/>
      <c r="BM12" s="221"/>
      <c r="BN12" s="221"/>
      <c r="BO12" s="221"/>
      <c r="BP12" s="221"/>
      <c r="BQ12" s="221"/>
      <c r="BR12" s="14"/>
    </row>
    <row r="13" ht="12.75" customHeight="1">
      <c r="A13" s="10"/>
      <c r="B13" s="222"/>
      <c r="C13" t="s" s="154">
        <f>K221</f>
        <v>2506</v>
      </c>
      <c r="D13" s="219">
        <v>140</v>
      </c>
      <c r="E13" t="s" s="220">
        <v>50</v>
      </c>
      <c r="F13" t="s" s="220">
        <v>2507</v>
      </c>
      <c r="G13" s="219">
        <v>0</v>
      </c>
      <c r="H13" s="219">
        <v>75</v>
      </c>
      <c r="I13" t="s" s="220">
        <v>50</v>
      </c>
      <c r="J13" s="221">
        <f>J5</f>
        <v>0.6870000000000001</v>
      </c>
      <c r="K13" s="221">
        <f>ROUND(J13*$B$1,3)</f>
        <v>0.6890000000000001</v>
      </c>
      <c r="L13" s="221">
        <f>ROUND(K13*$B$1,3)</f>
        <v>0.6909999999999999</v>
      </c>
      <c r="M13" s="221">
        <f>ROUND(L13*$B$1,3)</f>
        <v>0.6929999999999999</v>
      </c>
      <c r="N13" s="221">
        <f>ROUND(M13*$B$1,3)</f>
        <v>0.6950000000000001</v>
      </c>
      <c r="O13" s="221">
        <f>ROUND(N13*$B$1,3)</f>
        <v>0.6970000000000001</v>
      </c>
      <c r="P13" s="221">
        <f>ROUND(O13*$B$1,3)</f>
        <v>0.6990000000000001</v>
      </c>
      <c r="Q13" s="221">
        <f>ROUND(P13*$B$1,3)</f>
        <v>0.701</v>
      </c>
      <c r="R13" s="221">
        <f>ROUND(Q13*$B$1,3)</f>
        <v>0.703</v>
      </c>
      <c r="S13" s="221">
        <f>ROUND(R13*$B$1,3)</f>
        <v>0.705</v>
      </c>
      <c r="T13" s="221">
        <f>ROUND(S13*$B$1,3)</f>
        <v>0.7070000000000001</v>
      </c>
      <c r="U13" s="221">
        <f>ROUND(T13*$B$1,3)</f>
        <v>0.7090000000000001</v>
      </c>
      <c r="V13" s="221">
        <f>ROUND(U13*$B$1,3)</f>
        <v>0.711</v>
      </c>
      <c r="W13" s="221">
        <f>ROUND(V13*$B$1,3)</f>
        <v>0.713</v>
      </c>
      <c r="X13" s="221">
        <f>ROUND(W13*$B$1,3)</f>
        <v>0.7150000000000001</v>
      </c>
      <c r="Y13" s="221">
        <f>ROUND(X13*$B$1,3)</f>
        <v>0.717</v>
      </c>
      <c r="Z13" s="221">
        <f>ROUND(Y13*$B$1,3)</f>
        <v>0.7190000000000001</v>
      </c>
      <c r="AA13" s="221">
        <f>ROUND(Z13*$B$1,3)</f>
        <v>0.7209999999999999</v>
      </c>
      <c r="AB13" s="221">
        <f>ROUND(AA13*$B$1,3)</f>
        <v>0.723</v>
      </c>
      <c r="AC13" s="221">
        <f>ROUND(AB13*$B$1,3)</f>
        <v>0.725</v>
      </c>
      <c r="AD13" s="221">
        <f>ROUND(AC13*$B$1,3)</f>
        <v>0.7270000000000001</v>
      </c>
      <c r="AE13" s="221">
        <f>ROUND(AD13*$B$1,3)</f>
        <v>0.7290000000000001</v>
      </c>
      <c r="AF13" s="221">
        <f>ROUND(AE13*$B$1,3)</f>
        <v>0.731</v>
      </c>
      <c r="AG13" s="221">
        <f>ROUND(AF13*$B$1,3)</f>
        <v>0.733</v>
      </c>
      <c r="AH13" s="221">
        <f>ROUND(AG13*$B$1,3)</f>
        <v>0.735</v>
      </c>
      <c r="AI13" s="221">
        <f>ROUND(AH13*$B$1,3)</f>
        <v>0.737</v>
      </c>
      <c r="AJ13" s="221">
        <f>ROUND(AI13*$B$1,3)</f>
        <v>0.7390000000000001</v>
      </c>
      <c r="AK13" s="221">
        <f>ROUND(AJ13*$B$1,3)</f>
        <v>0.7409999999999999</v>
      </c>
      <c r="AL13" s="221">
        <f>ROUND(AK13*$B$1,3)</f>
        <v>0.743</v>
      </c>
      <c r="AM13" s="221">
        <f>ROUND(AL13*$B$1,3)</f>
        <v>0.745</v>
      </c>
      <c r="AN13" s="221">
        <f>ROUND(AM13*$B$1,3)</f>
        <v>0.7470000000000001</v>
      </c>
      <c r="AO13" s="221">
        <f>ROUND(AN13*$B$1,3)</f>
        <v>0.749</v>
      </c>
      <c r="AP13" s="221">
        <f>ROUND(AO13*$B$1,3)</f>
        <v>0.751</v>
      </c>
      <c r="AQ13" s="221">
        <f>ROUND(AP13*$B$1,3)</f>
        <v>0.7529999999999999</v>
      </c>
      <c r="AR13" s="221">
        <f>ROUND(AQ13*$B$1,3)</f>
        <v>0.755</v>
      </c>
      <c r="AS13" s="221">
        <f>ROUND(AR13*$B$1,3)</f>
        <v>0.757</v>
      </c>
      <c r="AT13" s="221">
        <f>ROUND(AS13*$B$1,3)</f>
        <v>0.7590000000000001</v>
      </c>
      <c r="AU13" s="221">
        <f>ROUND(AT13*$B$1,3)</f>
        <v>0.7609999999999999</v>
      </c>
      <c r="AV13" s="221">
        <f>ROUND(AU13*$B$1,3)</f>
        <v>0.763</v>
      </c>
      <c r="AW13" s="221">
        <f>ROUND(AV13*$B$1,3)</f>
        <v>0.765</v>
      </c>
      <c r="AX13" s="221">
        <f>ROUND(AW13*$B$1,3)</f>
        <v>0.768</v>
      </c>
      <c r="AY13" s="221">
        <f>ROUND(AX13*$B$1,3)</f>
        <v>0.7709999999999999</v>
      </c>
      <c r="AZ13" s="221">
        <f>ROUND(AY13*$B$1,3)</f>
        <v>0.774</v>
      </c>
      <c r="BA13" s="221">
        <f>ROUND(AZ13*$B$1,3)</f>
        <v>0.777</v>
      </c>
      <c r="BB13" s="221">
        <f>ROUND(BA13*$B$1,3)</f>
        <v>0.78</v>
      </c>
      <c r="BC13" s="221">
        <f>ROUND(BB13*$B$1,3)</f>
        <v>0.783</v>
      </c>
      <c r="BD13" s="221">
        <f>ROUND(BC13*$B$1,3)</f>
        <v>0.7859999999999999</v>
      </c>
      <c r="BE13" s="221">
        <f>ROUND(BD13*$B$1,3)</f>
        <v>0.789</v>
      </c>
      <c r="BF13" s="221"/>
      <c r="BG13" s="221"/>
      <c r="BH13" s="221"/>
      <c r="BI13" s="221"/>
      <c r="BJ13" s="221"/>
      <c r="BK13" s="221"/>
      <c r="BL13" s="221"/>
      <c r="BM13" s="221"/>
      <c r="BN13" s="221"/>
      <c r="BO13" s="221"/>
      <c r="BP13" s="221"/>
      <c r="BQ13" s="221"/>
      <c r="BR13" s="14"/>
    </row>
    <row r="14" ht="12.75" customHeight="1">
      <c r="A14" s="10"/>
      <c r="B14" s="222"/>
      <c r="C14" t="s" s="154">
        <f>K221</f>
        <v>2506</v>
      </c>
      <c r="D14" s="219">
        <v>140</v>
      </c>
      <c r="E14" t="s" s="220">
        <v>50</v>
      </c>
      <c r="F14" t="s" s="220">
        <v>2508</v>
      </c>
      <c r="G14" s="219">
        <v>75</v>
      </c>
      <c r="H14" s="219">
        <v>140</v>
      </c>
      <c r="I14" t="s" s="220">
        <v>50</v>
      </c>
      <c r="J14" s="221">
        <v>0.819</v>
      </c>
      <c r="K14" s="221">
        <f>ROUND(J14*$B$1,3)</f>
        <v>0.8220000000000001</v>
      </c>
      <c r="L14" s="221">
        <f>ROUND(K14*$B$1,3)</f>
        <v>0.825</v>
      </c>
      <c r="M14" s="221">
        <f>ROUND(L14*$B$1,3)</f>
        <v>0.828</v>
      </c>
      <c r="N14" s="221">
        <f>ROUND(M14*$B$1,3)</f>
        <v>0.8309999999999998</v>
      </c>
      <c r="O14" s="221">
        <f>ROUND(N14*$B$1,3)</f>
        <v>0.834</v>
      </c>
      <c r="P14" s="221">
        <f>ROUND(O14*$B$1,3)</f>
        <v>0.8370000000000001</v>
      </c>
      <c r="Q14" s="221">
        <f>ROUND(P14*$B$1,3)</f>
        <v>0.8400000000000001</v>
      </c>
      <c r="R14" s="221">
        <f>ROUND(Q14*$B$1,3)</f>
        <v>0.843</v>
      </c>
      <c r="S14" s="221">
        <f>ROUND(R14*$B$1,3)</f>
        <v>0.8459999999999999</v>
      </c>
      <c r="T14" s="221">
        <f>ROUND(S14*$B$1,3)</f>
        <v>0.849</v>
      </c>
      <c r="U14" s="221">
        <f>ROUND(T14*$B$1,3)</f>
        <v>0.852</v>
      </c>
      <c r="V14" s="221">
        <f>ROUND(U14*$B$1,3)</f>
        <v>0.8550000000000001</v>
      </c>
      <c r="W14" s="221">
        <f>ROUND(V14*$B$1,3)</f>
        <v>0.858</v>
      </c>
      <c r="X14" s="221">
        <f>ROUND(W14*$B$1,3)</f>
        <v>0.861</v>
      </c>
      <c r="Y14" s="221">
        <f>ROUND(X14*$B$1,3)</f>
        <v>0.8640000000000001</v>
      </c>
      <c r="Z14" s="221">
        <f>ROUND(Y14*$B$1,3)</f>
        <v>0.867</v>
      </c>
      <c r="AA14" s="221">
        <f>ROUND(Z14*$B$1,3)</f>
        <v>0.8699999999999999</v>
      </c>
      <c r="AB14" s="221">
        <f>ROUND(AA14*$B$1,3)</f>
        <v>0.873</v>
      </c>
      <c r="AC14" s="221">
        <f>ROUND(AB14*$B$1,3)</f>
        <v>0.876</v>
      </c>
      <c r="AD14" s="221">
        <f>ROUND(AC14*$B$1,3)</f>
        <v>0.8790000000000001</v>
      </c>
      <c r="AE14" s="221">
        <f>ROUND(AD14*$B$1,3)</f>
        <v>0.882</v>
      </c>
      <c r="AF14" s="221">
        <f>ROUND(AE14*$B$1,3)</f>
        <v>0.885</v>
      </c>
      <c r="AG14" s="221">
        <f>ROUND(AF14*$B$1,3)</f>
        <v>0.8879999999999999</v>
      </c>
      <c r="AH14" s="221">
        <f>ROUND(AG14*$B$1,3)</f>
        <v>0.891</v>
      </c>
      <c r="AI14" s="221">
        <f>ROUND(AH14*$B$1,3)</f>
        <v>0.8940000000000001</v>
      </c>
      <c r="AJ14" s="221">
        <f>ROUND(AI14*$B$1,3)</f>
        <v>0.897</v>
      </c>
      <c r="AK14" s="221">
        <f>ROUND(AJ14*$B$1,3)</f>
        <v>0.9</v>
      </c>
      <c r="AL14" s="221">
        <f>ROUND(AK14*$B$1,3)</f>
        <v>0.9029999999999999</v>
      </c>
      <c r="AM14" s="221">
        <f>ROUND(AL14*$B$1,3)</f>
        <v>0.9059999999999999</v>
      </c>
      <c r="AN14" s="221">
        <f>ROUND(AM14*$B$1,3)</f>
        <v>0.909</v>
      </c>
      <c r="AO14" s="221">
        <f>ROUND(AN14*$B$1,3)</f>
        <v>0.9120000000000001</v>
      </c>
      <c r="AP14" s="221">
        <f>ROUND(AO14*$B$1,3)</f>
        <v>0.915</v>
      </c>
      <c r="AQ14" s="221">
        <f>ROUND(AP14*$B$1,3)</f>
        <v>0.9179999999999999</v>
      </c>
      <c r="AR14" s="221">
        <f>ROUND(AQ14*$B$1,3)</f>
        <v>0.9209999999999999</v>
      </c>
      <c r="AS14" s="221">
        <f>ROUND(AR14*$B$1,3)</f>
        <v>0.924</v>
      </c>
      <c r="AT14" s="221">
        <f>ROUND(AS14*$B$1,3)</f>
        <v>0.9269999999999999</v>
      </c>
      <c r="AU14" s="221">
        <f>ROUND(AT14*$B$1,3)</f>
        <v>0.93</v>
      </c>
      <c r="AV14" s="221">
        <f>ROUND(AU14*$B$1,3)</f>
        <v>0.9330000000000001</v>
      </c>
      <c r="AW14" s="221">
        <f>ROUND(AV14*$B$1,3)</f>
        <v>0.9359999999999999</v>
      </c>
      <c r="AX14" s="221">
        <f>ROUND(AW14*$B$1,3)</f>
        <v>0.9390000000000001</v>
      </c>
      <c r="AY14" s="221">
        <f>ROUND(AX14*$B$1,3)</f>
        <v>0.9419999999999999</v>
      </c>
      <c r="AZ14" s="221">
        <f>ROUND(AY14*$B$1,3)</f>
        <v>0.945</v>
      </c>
      <c r="BA14" s="221">
        <f>ROUND(AZ14*$B$1,3)</f>
        <v>0.9480000000000001</v>
      </c>
      <c r="BB14" s="221">
        <f>ROUND(BA14*$B$1,3)</f>
        <v>0.951</v>
      </c>
      <c r="BC14" s="221">
        <f>ROUND(BB14*$B$1,3)</f>
        <v>0.9540000000000001</v>
      </c>
      <c r="BD14" s="221">
        <f>ROUND(BC14*$B$1,3)</f>
        <v>0.9570000000000001</v>
      </c>
      <c r="BE14" s="221">
        <f>ROUND(BD14*$B$1,3)</f>
        <v>0.96</v>
      </c>
      <c r="BF14" s="221"/>
      <c r="BG14" s="221"/>
      <c r="BH14" s="221"/>
      <c r="BI14" s="221"/>
      <c r="BJ14" s="221"/>
      <c r="BK14" s="221"/>
      <c r="BL14" s="221"/>
      <c r="BM14" s="221"/>
      <c r="BN14" s="221"/>
      <c r="BO14" s="221"/>
      <c r="BP14" s="221"/>
      <c r="BQ14" s="221"/>
      <c r="BR14" s="14"/>
    </row>
    <row r="15" ht="12.75" customHeight="1">
      <c r="A15" s="10"/>
      <c r="B15" s="222"/>
      <c r="C15" t="s" s="154">
        <f t="shared" si="346"/>
      </c>
      <c r="D15" t="s" s="154">
        <f t="shared" si="346"/>
      </c>
      <c r="E15" t="s" s="220">
        <f t="shared" si="346"/>
      </c>
      <c r="F15" t="s" s="220">
        <f t="shared" si="346"/>
      </c>
      <c r="G15" t="s" s="154">
        <f t="shared" si="346"/>
      </c>
      <c r="H15" t="s" s="154">
        <f t="shared" si="346"/>
      </c>
      <c r="I15" t="s" s="220">
        <f t="shared" si="346"/>
      </c>
      <c r="J15" t="s" s="223">
        <f t="shared" si="346"/>
      </c>
      <c r="K15" t="s" s="223">
        <f t="shared" si="346"/>
      </c>
      <c r="L15" t="s" s="223">
        <f t="shared" si="346"/>
      </c>
      <c r="M15" t="s" s="223">
        <f t="shared" si="346"/>
      </c>
      <c r="N15" t="s" s="223">
        <f t="shared" si="346"/>
      </c>
      <c r="O15" t="s" s="223">
        <f t="shared" si="346"/>
      </c>
      <c r="P15" t="s" s="223">
        <f t="shared" si="346"/>
      </c>
      <c r="Q15" t="s" s="223">
        <f t="shared" si="346"/>
      </c>
      <c r="R15" t="s" s="223">
        <f t="shared" si="346"/>
      </c>
      <c r="S15" t="s" s="223">
        <f t="shared" si="346"/>
      </c>
      <c r="T15" t="s" s="223">
        <f t="shared" si="346"/>
      </c>
      <c r="U15" t="s" s="223">
        <f t="shared" si="346"/>
      </c>
      <c r="V15" t="s" s="223">
        <f t="shared" si="346"/>
      </c>
      <c r="W15" t="s" s="223">
        <f t="shared" si="346"/>
      </c>
      <c r="X15" t="s" s="223">
        <f t="shared" si="346"/>
      </c>
      <c r="Y15" t="s" s="223">
        <f t="shared" si="346"/>
      </c>
      <c r="Z15" t="s" s="223">
        <f t="shared" si="346"/>
      </c>
      <c r="AA15" t="s" s="223">
        <f t="shared" si="346"/>
      </c>
      <c r="AB15" t="s" s="223">
        <f t="shared" si="346"/>
      </c>
      <c r="AC15" t="s" s="223">
        <f t="shared" si="346"/>
      </c>
      <c r="AD15" t="s" s="223">
        <f t="shared" si="346"/>
      </c>
      <c r="AE15" t="s" s="223">
        <f t="shared" si="346"/>
      </c>
      <c r="AF15" t="s" s="223">
        <f t="shared" si="346"/>
      </c>
      <c r="AG15" t="s" s="223">
        <f t="shared" si="346"/>
      </c>
      <c r="AH15" t="s" s="223">
        <f t="shared" si="346"/>
      </c>
      <c r="AI15" t="s" s="223">
        <f t="shared" si="346"/>
      </c>
      <c r="AJ15" t="s" s="223">
        <f t="shared" si="346"/>
      </c>
      <c r="AK15" t="s" s="223">
        <f t="shared" si="346"/>
      </c>
      <c r="AL15" t="s" s="223">
        <f t="shared" si="346"/>
      </c>
      <c r="AM15" t="s" s="223">
        <f t="shared" si="346"/>
      </c>
      <c r="AN15" t="s" s="223">
        <f t="shared" si="346"/>
      </c>
      <c r="AO15" t="s" s="223">
        <f t="shared" si="346"/>
      </c>
      <c r="AP15" t="s" s="223">
        <f t="shared" si="346"/>
      </c>
      <c r="AQ15" t="s" s="223">
        <f t="shared" si="346"/>
      </c>
      <c r="AR15" t="s" s="223">
        <f t="shared" si="346"/>
      </c>
      <c r="AS15" t="s" s="223">
        <f t="shared" si="346"/>
      </c>
      <c r="AT15" t="s" s="223">
        <f t="shared" si="346"/>
      </c>
      <c r="AU15" t="s" s="223">
        <f t="shared" si="346"/>
      </c>
      <c r="AV15" t="s" s="223">
        <f t="shared" si="346"/>
      </c>
      <c r="AW15" t="s" s="223">
        <f t="shared" si="346"/>
      </c>
      <c r="AX15" t="s" s="223">
        <f t="shared" si="346"/>
      </c>
      <c r="AY15" t="s" s="223">
        <f t="shared" si="346"/>
      </c>
      <c r="AZ15" t="s" s="223">
        <f t="shared" si="346"/>
      </c>
      <c r="BA15" t="s" s="223">
        <f t="shared" si="346"/>
      </c>
      <c r="BB15" t="s" s="223">
        <f t="shared" si="346"/>
      </c>
      <c r="BC15" t="s" s="223">
        <f t="shared" si="346"/>
      </c>
      <c r="BD15" t="s" s="223">
        <f t="shared" si="346"/>
      </c>
      <c r="BE15" t="s" s="223">
        <f t="shared" si="346"/>
      </c>
      <c r="BF15" s="221"/>
      <c r="BG15" s="221"/>
      <c r="BH15" s="221"/>
      <c r="BI15" s="221"/>
      <c r="BJ15" s="221"/>
      <c r="BK15" s="221"/>
      <c r="BL15" s="221"/>
      <c r="BM15" s="221"/>
      <c r="BN15" s="221"/>
      <c r="BO15" s="221"/>
      <c r="BP15" s="221"/>
      <c r="BQ15" s="221"/>
      <c r="BR15" s="14"/>
    </row>
    <row r="16" ht="12.75" customHeight="1">
      <c r="A16" s="10"/>
      <c r="B16" s="222"/>
      <c r="C16" t="s" s="154">
        <f t="shared" si="553" ref="C16:BE16">""</f>
      </c>
      <c r="D16" t="s" s="154">
        <f t="shared" si="553"/>
      </c>
      <c r="E16" t="s" s="220">
        <f t="shared" si="553"/>
      </c>
      <c r="F16" t="s" s="220">
        <f t="shared" si="553"/>
      </c>
      <c r="G16" t="s" s="154">
        <f t="shared" si="553"/>
      </c>
      <c r="H16" t="s" s="154">
        <f t="shared" si="553"/>
      </c>
      <c r="I16" t="s" s="220">
        <f t="shared" si="553"/>
      </c>
      <c r="J16" t="s" s="223">
        <f t="shared" si="553"/>
      </c>
      <c r="K16" t="s" s="223">
        <f t="shared" si="553"/>
      </c>
      <c r="L16" t="s" s="223">
        <f t="shared" si="553"/>
      </c>
      <c r="M16" t="s" s="223">
        <f t="shared" si="553"/>
      </c>
      <c r="N16" t="s" s="223">
        <f t="shared" si="553"/>
      </c>
      <c r="O16" t="s" s="223">
        <f t="shared" si="553"/>
      </c>
      <c r="P16" t="s" s="223">
        <f t="shared" si="553"/>
      </c>
      <c r="Q16" t="s" s="223">
        <f t="shared" si="553"/>
      </c>
      <c r="R16" t="s" s="223">
        <f t="shared" si="553"/>
      </c>
      <c r="S16" t="s" s="223">
        <f t="shared" si="553"/>
      </c>
      <c r="T16" t="s" s="223">
        <f t="shared" si="553"/>
      </c>
      <c r="U16" t="s" s="223">
        <f t="shared" si="553"/>
      </c>
      <c r="V16" t="s" s="223">
        <f t="shared" si="553"/>
      </c>
      <c r="W16" t="s" s="223">
        <f t="shared" si="553"/>
      </c>
      <c r="X16" t="s" s="223">
        <f t="shared" si="553"/>
      </c>
      <c r="Y16" t="s" s="223">
        <f t="shared" si="553"/>
      </c>
      <c r="Z16" t="s" s="223">
        <f t="shared" si="553"/>
      </c>
      <c r="AA16" t="s" s="223">
        <f t="shared" si="553"/>
      </c>
      <c r="AB16" t="s" s="223">
        <f t="shared" si="553"/>
      </c>
      <c r="AC16" t="s" s="223">
        <f t="shared" si="553"/>
      </c>
      <c r="AD16" t="s" s="223">
        <f t="shared" si="553"/>
      </c>
      <c r="AE16" t="s" s="223">
        <f t="shared" si="553"/>
      </c>
      <c r="AF16" t="s" s="223">
        <f t="shared" si="553"/>
      </c>
      <c r="AG16" t="s" s="223">
        <f t="shared" si="553"/>
      </c>
      <c r="AH16" t="s" s="223">
        <f t="shared" si="553"/>
      </c>
      <c r="AI16" t="s" s="223">
        <f t="shared" si="553"/>
      </c>
      <c r="AJ16" t="s" s="223">
        <f t="shared" si="553"/>
      </c>
      <c r="AK16" t="s" s="223">
        <f t="shared" si="553"/>
      </c>
      <c r="AL16" t="s" s="223">
        <f t="shared" si="553"/>
      </c>
      <c r="AM16" t="s" s="223">
        <f t="shared" si="553"/>
      </c>
      <c r="AN16" t="s" s="223">
        <f t="shared" si="553"/>
      </c>
      <c r="AO16" t="s" s="223">
        <f t="shared" si="553"/>
      </c>
      <c r="AP16" t="s" s="223">
        <f t="shared" si="553"/>
      </c>
      <c r="AQ16" t="s" s="223">
        <f t="shared" si="553"/>
      </c>
      <c r="AR16" t="s" s="223">
        <f t="shared" si="553"/>
      </c>
      <c r="AS16" t="s" s="223">
        <f t="shared" si="553"/>
      </c>
      <c r="AT16" t="s" s="223">
        <f t="shared" si="553"/>
      </c>
      <c r="AU16" t="s" s="223">
        <f t="shared" si="553"/>
      </c>
      <c r="AV16" t="s" s="223">
        <f t="shared" si="553"/>
      </c>
      <c r="AW16" t="s" s="223">
        <f t="shared" si="553"/>
      </c>
      <c r="AX16" t="s" s="223">
        <f t="shared" si="553"/>
      </c>
      <c r="AY16" t="s" s="223">
        <f t="shared" si="553"/>
      </c>
      <c r="AZ16" t="s" s="223">
        <f t="shared" si="553"/>
      </c>
      <c r="BA16" t="s" s="223">
        <f t="shared" si="553"/>
      </c>
      <c r="BB16" t="s" s="223">
        <f t="shared" si="553"/>
      </c>
      <c r="BC16" t="s" s="223">
        <f t="shared" si="553"/>
      </c>
      <c r="BD16" t="s" s="223">
        <f t="shared" si="553"/>
      </c>
      <c r="BE16" t="s" s="223">
        <f t="shared" si="553"/>
      </c>
      <c r="BF16" s="221"/>
      <c r="BG16" s="221"/>
      <c r="BH16" s="221"/>
      <c r="BI16" s="221"/>
      <c r="BJ16" s="221"/>
      <c r="BK16" s="221"/>
      <c r="BL16" s="221"/>
      <c r="BM16" s="221"/>
      <c r="BN16" s="221"/>
      <c r="BO16" s="221"/>
      <c r="BP16" s="221"/>
      <c r="BQ16" s="221"/>
      <c r="BR16" s="14"/>
    </row>
    <row r="17" ht="12.75" customHeight="1">
      <c r="A17" s="10"/>
      <c r="B17" s="222"/>
      <c r="C17" t="s" s="154">
        <f>K221</f>
        <v>2506</v>
      </c>
      <c r="D17" s="219">
        <v>141</v>
      </c>
      <c r="E17" t="s" s="220">
        <v>50</v>
      </c>
      <c r="F17" t="s" s="220">
        <v>2509</v>
      </c>
      <c r="G17" s="219">
        <v>0</v>
      </c>
      <c r="H17" s="219">
        <v>75</v>
      </c>
      <c r="I17" t="s" s="220">
        <v>50</v>
      </c>
      <c r="J17" s="221">
        <f>J5</f>
        <v>0.6870000000000001</v>
      </c>
      <c r="K17" s="221">
        <f>ROUND(J17*$B$1,3)</f>
        <v>0.6890000000000001</v>
      </c>
      <c r="L17" s="221">
        <f>ROUND(K17*$B$1,3)</f>
        <v>0.6909999999999999</v>
      </c>
      <c r="M17" s="221">
        <f>ROUND(L17*$B$1,3)</f>
        <v>0.6929999999999999</v>
      </c>
      <c r="N17" s="221">
        <f>ROUND(M17*$B$1,3)</f>
        <v>0.6950000000000001</v>
      </c>
      <c r="O17" s="221">
        <f>ROUND(N17*$B$1,3)</f>
        <v>0.6970000000000001</v>
      </c>
      <c r="P17" s="221">
        <f>ROUND(O17*$B$1,3)</f>
        <v>0.6990000000000001</v>
      </c>
      <c r="Q17" s="221">
        <f>ROUND(P17*$B$1,3)</f>
        <v>0.701</v>
      </c>
      <c r="R17" s="221">
        <f>ROUND(Q17*$B$1,3)</f>
        <v>0.703</v>
      </c>
      <c r="S17" s="221">
        <f>ROUND(R17*$B$1,3)</f>
        <v>0.705</v>
      </c>
      <c r="T17" s="221">
        <f>ROUND(S17*$B$1,3)</f>
        <v>0.7070000000000001</v>
      </c>
      <c r="U17" s="221">
        <f>ROUND(T17*$B$1,3)</f>
        <v>0.7090000000000001</v>
      </c>
      <c r="V17" s="221">
        <f>ROUND(U17*$B$1,3)</f>
        <v>0.711</v>
      </c>
      <c r="W17" s="221">
        <f>ROUND(V17*$B$1,3)</f>
        <v>0.713</v>
      </c>
      <c r="X17" s="221">
        <f>ROUND(W17*$B$1,3)</f>
        <v>0.7150000000000001</v>
      </c>
      <c r="Y17" s="221">
        <f>ROUND(X17*$B$1,3)</f>
        <v>0.717</v>
      </c>
      <c r="Z17" s="221">
        <f>ROUND(Y17*$B$1,3)</f>
        <v>0.7190000000000001</v>
      </c>
      <c r="AA17" s="221">
        <f>ROUND(Z17*$B$1,3)</f>
        <v>0.7209999999999999</v>
      </c>
      <c r="AB17" s="221">
        <f>ROUND(AA17*$B$1,3)</f>
        <v>0.723</v>
      </c>
      <c r="AC17" s="221">
        <f>ROUND(AB17*$B$1,3)</f>
        <v>0.725</v>
      </c>
      <c r="AD17" s="221">
        <f>ROUND(AC17*$B$1,3)</f>
        <v>0.7270000000000001</v>
      </c>
      <c r="AE17" s="221">
        <f>ROUND(AD17*$B$1,3)</f>
        <v>0.7290000000000001</v>
      </c>
      <c r="AF17" s="221">
        <f>ROUND(AE17*$B$1,3)</f>
        <v>0.731</v>
      </c>
      <c r="AG17" s="221">
        <f>ROUND(AF17*$B$1,3)</f>
        <v>0.733</v>
      </c>
      <c r="AH17" s="221">
        <f>ROUND(AG17*$B$1,3)</f>
        <v>0.735</v>
      </c>
      <c r="AI17" s="221">
        <f>ROUND(AH17*$B$1,3)</f>
        <v>0.737</v>
      </c>
      <c r="AJ17" s="221">
        <f>ROUND(AI17*$B$1,3)</f>
        <v>0.7390000000000001</v>
      </c>
      <c r="AK17" s="221">
        <f>ROUND(AJ17*$B$1,3)</f>
        <v>0.7409999999999999</v>
      </c>
      <c r="AL17" s="221">
        <f>ROUND(AK17*$B$1,3)</f>
        <v>0.743</v>
      </c>
      <c r="AM17" s="221">
        <f>ROUND(AL17*$B$1,3)</f>
        <v>0.745</v>
      </c>
      <c r="AN17" s="221">
        <f>ROUND(AM17*$B$1,3)</f>
        <v>0.7470000000000001</v>
      </c>
      <c r="AO17" s="221">
        <f>ROUND(AN17*$B$1,3)</f>
        <v>0.749</v>
      </c>
      <c r="AP17" s="221">
        <f>ROUND(AO17*$B$1,3)</f>
        <v>0.751</v>
      </c>
      <c r="AQ17" s="221">
        <f>ROUND(AP17*$B$1,3)</f>
        <v>0.7529999999999999</v>
      </c>
      <c r="AR17" s="221">
        <f>ROUND(AQ17*$B$1,3)</f>
        <v>0.755</v>
      </c>
      <c r="AS17" s="221">
        <f>ROUND(AR17*$B$1,3)</f>
        <v>0.757</v>
      </c>
      <c r="AT17" s="221">
        <f>ROUND(AS17*$B$1,3)</f>
        <v>0.7590000000000001</v>
      </c>
      <c r="AU17" s="221">
        <f>ROUND(AT17*$B$1,3)</f>
        <v>0.7609999999999999</v>
      </c>
      <c r="AV17" s="221">
        <f>ROUND(AU17*$B$1,3)</f>
        <v>0.763</v>
      </c>
      <c r="AW17" s="221">
        <f>ROUND(AV17*$B$1,3)</f>
        <v>0.765</v>
      </c>
      <c r="AX17" s="221">
        <f>ROUND(AW17*$B$1,3)</f>
        <v>0.768</v>
      </c>
      <c r="AY17" s="221">
        <f>ROUND(AX17*$B$1,3)</f>
        <v>0.7709999999999999</v>
      </c>
      <c r="AZ17" s="221">
        <f>ROUND(AY17*$B$1,3)</f>
        <v>0.774</v>
      </c>
      <c r="BA17" s="221">
        <f>ROUND(AZ17*$B$1,3)</f>
        <v>0.777</v>
      </c>
      <c r="BB17" s="221">
        <f>ROUND(BA17*$B$1,3)</f>
        <v>0.78</v>
      </c>
      <c r="BC17" s="221">
        <f>ROUND(BB17*$B$1,3)</f>
        <v>0.783</v>
      </c>
      <c r="BD17" s="221">
        <f>ROUND(BC17*$B$1,3)</f>
        <v>0.7859999999999999</v>
      </c>
      <c r="BE17" s="221">
        <f>ROUND(BD17*$B$1,3)</f>
        <v>0.789</v>
      </c>
      <c r="BF17" s="221"/>
      <c r="BG17" s="221"/>
      <c r="BH17" s="221"/>
      <c r="BI17" s="221"/>
      <c r="BJ17" s="221"/>
      <c r="BK17" s="221"/>
      <c r="BL17" s="221"/>
      <c r="BM17" s="221"/>
      <c r="BN17" s="221"/>
      <c r="BO17" s="221"/>
      <c r="BP17" s="221"/>
      <c r="BQ17" s="221"/>
      <c r="BR17" s="14"/>
    </row>
    <row r="18" ht="12.75" customHeight="1">
      <c r="A18" s="10"/>
      <c r="B18" s="222"/>
      <c r="C18" t="s" s="154">
        <f>K221</f>
        <v>2506</v>
      </c>
      <c r="D18" s="219">
        <v>141</v>
      </c>
      <c r="E18" t="s" s="220">
        <v>50</v>
      </c>
      <c r="F18" t="s" s="220">
        <v>2510</v>
      </c>
      <c r="G18" s="219">
        <v>75</v>
      </c>
      <c r="H18" s="219">
        <v>125</v>
      </c>
      <c r="I18" t="s" s="220">
        <v>50</v>
      </c>
      <c r="J18" s="221">
        <v>1.137</v>
      </c>
      <c r="K18" s="221">
        <f>ROUND(J18*$B$1,3)</f>
        <v>1.141</v>
      </c>
      <c r="L18" s="221">
        <f>ROUND(K18*$B$1,3)</f>
        <v>1.145</v>
      </c>
      <c r="M18" s="221">
        <f>ROUND(L18*$B$1,3)</f>
        <v>1.149</v>
      </c>
      <c r="N18" s="221">
        <f>ROUND(M18*$B$1,3)</f>
        <v>1.153</v>
      </c>
      <c r="O18" s="221">
        <f>ROUND(N18*$B$1,3)</f>
        <v>1.157</v>
      </c>
      <c r="P18" s="221">
        <f>ROUND(O18*$B$1,3)</f>
        <v>1.161</v>
      </c>
      <c r="Q18" s="221">
        <f>ROUND(P18*$B$1,3)</f>
        <v>1.165</v>
      </c>
      <c r="R18" s="221">
        <f>ROUND(Q18*$B$1,3)</f>
        <v>1.169</v>
      </c>
      <c r="S18" s="221">
        <f>ROUND(R18*$B$1,3)</f>
        <v>1.173</v>
      </c>
      <c r="T18" s="221">
        <f>ROUND(S18*$B$1,3)</f>
        <v>1.177</v>
      </c>
      <c r="U18" s="221">
        <f>ROUND(T18*$B$1,3)</f>
        <v>1.181</v>
      </c>
      <c r="V18" s="221">
        <f>ROUND(U18*$B$1,3)</f>
        <v>1.185</v>
      </c>
      <c r="W18" s="221">
        <f>ROUND(V18*$B$1,3)</f>
        <v>1.189</v>
      </c>
      <c r="X18" s="221">
        <f>ROUND(W18*$B$1,3)</f>
        <v>1.193</v>
      </c>
      <c r="Y18" s="221">
        <f>ROUND(X18*$B$1,3)</f>
        <v>1.197</v>
      </c>
      <c r="Z18" s="221">
        <f>ROUND(Y18*$B$1,3)</f>
        <v>1.201</v>
      </c>
      <c r="AA18" s="221">
        <f>ROUND(Z18*$B$1,3)</f>
        <v>1.205</v>
      </c>
      <c r="AB18" s="221">
        <f>ROUND(AA18*$B$1,3)</f>
        <v>1.209</v>
      </c>
      <c r="AC18" s="221">
        <f>ROUND(AB18*$B$1,3)</f>
        <v>1.213</v>
      </c>
      <c r="AD18" s="221">
        <f>ROUND(AC18*$B$1,3)</f>
        <v>1.217</v>
      </c>
      <c r="AE18" s="221">
        <f>ROUND(AD18*$B$1,3)</f>
        <v>1.221</v>
      </c>
      <c r="AF18" s="221">
        <f>ROUND(AE18*$B$1,3)</f>
        <v>1.225</v>
      </c>
      <c r="AG18" s="221">
        <f>ROUND(AF18*$B$1,3)</f>
        <v>1.229</v>
      </c>
      <c r="AH18" s="221">
        <f>ROUND(AG18*$B$1,3)</f>
        <v>1.233</v>
      </c>
      <c r="AI18" s="221">
        <f>ROUND(AH18*$B$1,3)</f>
        <v>1.237</v>
      </c>
      <c r="AJ18" s="221">
        <f>ROUND(AI18*$B$1,3)</f>
        <v>1.241</v>
      </c>
      <c r="AK18" s="221">
        <f>ROUND(AJ18*$B$1,3)</f>
        <v>1.245</v>
      </c>
      <c r="AL18" s="221">
        <f>ROUND(AK18*$B$1,3)</f>
        <v>1.249</v>
      </c>
      <c r="AM18" s="221">
        <f>ROUND(AL18*$B$1,3)</f>
        <v>1.253</v>
      </c>
      <c r="AN18" s="221">
        <f>ROUND(AM18*$B$1,3)</f>
        <v>1.257</v>
      </c>
      <c r="AO18" s="221">
        <f>ROUND(AN18*$B$1,3)</f>
        <v>1.261</v>
      </c>
      <c r="AP18" s="221">
        <f>ROUND(AO18*$B$1,3)</f>
        <v>1.265</v>
      </c>
      <c r="AQ18" s="221">
        <f>ROUND(AP18*$B$1,3)</f>
        <v>1.269</v>
      </c>
      <c r="AR18" s="221">
        <f>ROUND(AQ18*$B$1,3)</f>
        <v>1.273</v>
      </c>
      <c r="AS18" s="221">
        <f>ROUND(AR18*$B$1,3)</f>
        <v>1.277</v>
      </c>
      <c r="AT18" s="221">
        <f>ROUND(AS18*$B$1,3)</f>
        <v>1.281</v>
      </c>
      <c r="AU18" s="221">
        <f>ROUND(AT18*$B$1,3)</f>
        <v>1.285</v>
      </c>
      <c r="AV18" s="221">
        <f>ROUND(AU18*$B$1,3)</f>
        <v>1.289</v>
      </c>
      <c r="AW18" s="221">
        <f>ROUND(AV18*$B$1,3)</f>
        <v>1.293</v>
      </c>
      <c r="AX18" s="221">
        <f>ROUND(AW18*$B$1,3)</f>
        <v>1.297</v>
      </c>
      <c r="AY18" s="221">
        <f>ROUND(AX18*$B$1,3)</f>
        <v>1.301</v>
      </c>
      <c r="AZ18" s="221">
        <f>ROUND(AY18*$B$1,3)</f>
        <v>1.305</v>
      </c>
      <c r="BA18" s="221">
        <f>ROUND(AZ18*$B$1,3)</f>
        <v>1.309</v>
      </c>
      <c r="BB18" s="221">
        <f>ROUND(BA18*$B$1,3)</f>
        <v>1.313</v>
      </c>
      <c r="BC18" s="221">
        <f>ROUND(BB18*$B$1,3)</f>
        <v>1.317</v>
      </c>
      <c r="BD18" s="221">
        <f>ROUND(BC18*$B$1,3)</f>
        <v>1.321</v>
      </c>
      <c r="BE18" s="221">
        <f>ROUND(BD18*$B$1,3)</f>
        <v>1.325</v>
      </c>
      <c r="BF18" s="221"/>
      <c r="BG18" s="221"/>
      <c r="BH18" s="221"/>
      <c r="BI18" s="221"/>
      <c r="BJ18" s="221"/>
      <c r="BK18" s="221"/>
      <c r="BL18" s="221"/>
      <c r="BM18" s="221"/>
      <c r="BN18" s="221"/>
      <c r="BO18" s="221"/>
      <c r="BP18" s="221"/>
      <c r="BQ18" s="221"/>
      <c r="BR18" s="14"/>
    </row>
    <row r="19" ht="12.75" customHeight="1">
      <c r="A19" s="10"/>
      <c r="B19" s="222"/>
      <c r="C19" t="s" s="154">
        <f>K221</f>
        <v>2506</v>
      </c>
      <c r="D19" s="219">
        <v>141</v>
      </c>
      <c r="E19" t="s" s="220">
        <v>50</v>
      </c>
      <c r="F19" t="s" s="220">
        <v>2511</v>
      </c>
      <c r="G19" s="219">
        <v>125</v>
      </c>
      <c r="H19" s="219">
        <f>H11</f>
        <v>10000</v>
      </c>
      <c r="I19" t="s" s="220">
        <v>50</v>
      </c>
      <c r="J19" s="221">
        <v>2.409</v>
      </c>
      <c r="K19" s="221">
        <f>ROUND(J19*$B$1,3)</f>
        <v>2.417</v>
      </c>
      <c r="L19" s="221">
        <f>ROUND(K19*$B$1,3)</f>
        <v>2.425</v>
      </c>
      <c r="M19" s="221">
        <f>ROUND(L19*$B$1,3)</f>
        <v>2.433</v>
      </c>
      <c r="N19" s="221">
        <f>ROUND(M19*$B$1,3)</f>
        <v>2.441</v>
      </c>
      <c r="O19" s="221">
        <f>ROUND(N19*$B$1,3)</f>
        <v>2.449</v>
      </c>
      <c r="P19" s="221">
        <f>ROUND(O19*$B$1,3)</f>
        <v>2.457</v>
      </c>
      <c r="Q19" s="221">
        <f>ROUND(P19*$B$1,3)</f>
        <v>2.465</v>
      </c>
      <c r="R19" s="221">
        <f>ROUND(Q19*$B$1,3)</f>
        <v>2.473</v>
      </c>
      <c r="S19" s="221">
        <f>ROUND(R19*$B$1,3)</f>
        <v>2.481</v>
      </c>
      <c r="T19" s="221">
        <f>ROUND(S19*$B$1,3)</f>
        <v>2.489</v>
      </c>
      <c r="U19" s="221">
        <f>ROUND(T19*$B$1,3)</f>
        <v>2.497</v>
      </c>
      <c r="V19" s="221">
        <f>ROUND(U19*$B$1,3)</f>
        <v>2.505</v>
      </c>
      <c r="W19" s="221">
        <f>ROUND(V19*$B$1,3)</f>
        <v>2.513</v>
      </c>
      <c r="X19" s="221">
        <f>ROUND(W19*$B$1,3)</f>
        <v>2.521</v>
      </c>
      <c r="Y19" s="221">
        <f>ROUND(X19*$B$1,3)</f>
        <v>2.529</v>
      </c>
      <c r="Z19" s="221">
        <f>ROUND(Y19*$B$1,3)</f>
        <v>2.537</v>
      </c>
      <c r="AA19" s="221">
        <f>ROUND(Z19*$B$1,3)</f>
        <v>2.545</v>
      </c>
      <c r="AB19" s="221">
        <f>ROUND(AA19*$B$1,3)</f>
        <v>2.553</v>
      </c>
      <c r="AC19" s="221">
        <f>ROUND(AB19*$B$1,3)</f>
        <v>2.561</v>
      </c>
      <c r="AD19" s="221">
        <f>ROUND(AC19*$B$1,3)</f>
        <v>2.569</v>
      </c>
      <c r="AE19" s="221">
        <f>ROUND(AD19*$B$1,3)</f>
        <v>2.577</v>
      </c>
      <c r="AF19" s="221">
        <f>ROUND(AE19*$B$1,3)</f>
        <v>2.585</v>
      </c>
      <c r="AG19" s="221">
        <f>ROUND(AF19*$B$1,3)</f>
        <v>2.593</v>
      </c>
      <c r="AH19" s="221">
        <f>ROUND(AG19*$B$1,3)</f>
        <v>2.601</v>
      </c>
      <c r="AI19" s="221">
        <f>ROUND(AH19*$B$1,3)</f>
        <v>2.61</v>
      </c>
      <c r="AJ19" s="221">
        <f>ROUND(AI19*$B$1,3)</f>
        <v>2.619</v>
      </c>
      <c r="AK19" s="221">
        <f>ROUND(AJ19*$B$1,3)</f>
        <v>2.628</v>
      </c>
      <c r="AL19" s="221">
        <f>ROUND(AK19*$B$1,3)</f>
        <v>2.637</v>
      </c>
      <c r="AM19" s="221">
        <f>ROUND(AL19*$B$1,3)</f>
        <v>2.646</v>
      </c>
      <c r="AN19" s="221">
        <f>ROUND(AM19*$B$1,3)</f>
        <v>2.655</v>
      </c>
      <c r="AO19" s="221">
        <f>ROUND(AN19*$B$1,3)</f>
        <v>2.664</v>
      </c>
      <c r="AP19" s="221">
        <f>ROUND(AO19*$B$1,3)</f>
        <v>2.673</v>
      </c>
      <c r="AQ19" s="221">
        <f>ROUND(AP19*$B$1,3)</f>
        <v>2.682</v>
      </c>
      <c r="AR19" s="221">
        <f>ROUND(AQ19*$B$1,3)</f>
        <v>2.691</v>
      </c>
      <c r="AS19" s="221">
        <f>ROUND(AR19*$B$1,3)</f>
        <v>2.7</v>
      </c>
      <c r="AT19" s="221">
        <f>ROUND(AS19*$B$1,3)</f>
        <v>2.709</v>
      </c>
      <c r="AU19" s="221">
        <f>ROUND(AT19*$B$1,3)</f>
        <v>2.718</v>
      </c>
      <c r="AV19" s="221">
        <f>ROUND(AU19*$B$1,3)</f>
        <v>2.727</v>
      </c>
      <c r="AW19" s="221">
        <f>ROUND(AV19*$B$1,3)</f>
        <v>2.736</v>
      </c>
      <c r="AX19" s="221">
        <f>ROUND(AW19*$B$1,3)</f>
        <v>2.745</v>
      </c>
      <c r="AY19" s="221">
        <f>ROUND(AX19*$B$1,3)</f>
        <v>2.754</v>
      </c>
      <c r="AZ19" s="221">
        <f>ROUND(AY19*$B$1,3)</f>
        <v>2.763</v>
      </c>
      <c r="BA19" s="221">
        <f>ROUND(AZ19*$B$1,3)</f>
        <v>2.772</v>
      </c>
      <c r="BB19" s="221">
        <f>ROUND(BA19*$B$1,3)</f>
        <v>2.781</v>
      </c>
      <c r="BC19" s="221">
        <f>ROUND(BB19*$B$1,3)</f>
        <v>2.79</v>
      </c>
      <c r="BD19" s="221">
        <f>ROUND(BC19*$B$1,3)</f>
        <v>2.799</v>
      </c>
      <c r="BE19" s="221">
        <f>ROUND(BD19*$B$1,3)</f>
        <v>2.808</v>
      </c>
      <c r="BF19" s="221"/>
      <c r="BG19" s="221"/>
      <c r="BH19" s="221"/>
      <c r="BI19" s="221"/>
      <c r="BJ19" s="221"/>
      <c r="BK19" s="221"/>
      <c r="BL19" s="221"/>
      <c r="BM19" s="221"/>
      <c r="BN19" s="221"/>
      <c r="BO19" s="221"/>
      <c r="BP19" s="221"/>
      <c r="BQ19" s="221"/>
      <c r="BR19" s="14"/>
    </row>
    <row r="20" ht="13.5" customHeight="1">
      <c r="A20" s="10"/>
      <c r="B20" s="222"/>
      <c r="C20" t="s" s="154">
        <f t="shared" si="754" ref="C20:BE23">""</f>
      </c>
      <c r="D20" t="s" s="154">
        <f t="shared" si="754"/>
      </c>
      <c r="E20" t="s" s="220">
        <f t="shared" si="754"/>
      </c>
      <c r="F20" t="s" s="220">
        <f t="shared" si="754"/>
      </c>
      <c r="G20" t="s" s="154">
        <f t="shared" si="754"/>
      </c>
      <c r="H20" t="s" s="154">
        <f t="shared" si="754"/>
      </c>
      <c r="I20" t="s" s="220">
        <f t="shared" si="754"/>
      </c>
      <c r="J20" t="s" s="223">
        <f t="shared" si="754"/>
      </c>
      <c r="K20" t="s" s="223">
        <f t="shared" si="754"/>
      </c>
      <c r="L20" t="s" s="223">
        <f t="shared" si="754"/>
      </c>
      <c r="M20" t="s" s="223">
        <f t="shared" si="754"/>
      </c>
      <c r="N20" t="s" s="223">
        <f t="shared" si="754"/>
      </c>
      <c r="O20" t="s" s="223">
        <f t="shared" si="754"/>
      </c>
      <c r="P20" t="s" s="223">
        <f t="shared" si="754"/>
      </c>
      <c r="Q20" t="s" s="223">
        <f t="shared" si="754"/>
      </c>
      <c r="R20" t="s" s="223">
        <f t="shared" si="754"/>
      </c>
      <c r="S20" t="s" s="223">
        <f t="shared" si="754"/>
      </c>
      <c r="T20" t="s" s="223">
        <f t="shared" si="754"/>
      </c>
      <c r="U20" t="s" s="223">
        <f t="shared" si="754"/>
      </c>
      <c r="V20" t="s" s="223">
        <f t="shared" si="754"/>
      </c>
      <c r="W20" t="s" s="223">
        <f t="shared" si="754"/>
      </c>
      <c r="X20" t="s" s="223">
        <f t="shared" si="754"/>
      </c>
      <c r="Y20" t="s" s="223">
        <f t="shared" si="754"/>
      </c>
      <c r="Z20" t="s" s="223">
        <f t="shared" si="754"/>
      </c>
      <c r="AA20" t="s" s="223">
        <f t="shared" si="754"/>
      </c>
      <c r="AB20" t="s" s="223">
        <f t="shared" si="754"/>
      </c>
      <c r="AC20" t="s" s="223">
        <f t="shared" si="754"/>
      </c>
      <c r="AD20" t="s" s="223">
        <f t="shared" si="754"/>
      </c>
      <c r="AE20" t="s" s="223">
        <f t="shared" si="754"/>
      </c>
      <c r="AF20" t="s" s="223">
        <f t="shared" si="754"/>
      </c>
      <c r="AG20" t="s" s="223">
        <f t="shared" si="754"/>
      </c>
      <c r="AH20" t="s" s="223">
        <f t="shared" si="754"/>
      </c>
      <c r="AI20" t="s" s="223">
        <f t="shared" si="754"/>
      </c>
      <c r="AJ20" t="s" s="223">
        <f t="shared" si="754"/>
      </c>
      <c r="AK20" t="s" s="223">
        <f t="shared" si="754"/>
      </c>
      <c r="AL20" t="s" s="223">
        <f t="shared" si="754"/>
      </c>
      <c r="AM20" t="s" s="223">
        <f t="shared" si="754"/>
      </c>
      <c r="AN20" t="s" s="223">
        <f t="shared" si="754"/>
      </c>
      <c r="AO20" t="s" s="223">
        <f t="shared" si="754"/>
      </c>
      <c r="AP20" t="s" s="223">
        <f t="shared" si="754"/>
      </c>
      <c r="AQ20" t="s" s="223">
        <f t="shared" si="754"/>
      </c>
      <c r="AR20" t="s" s="223">
        <f t="shared" si="754"/>
      </c>
      <c r="AS20" t="s" s="223">
        <f t="shared" si="754"/>
      </c>
      <c r="AT20" t="s" s="223">
        <f t="shared" si="754"/>
      </c>
      <c r="AU20" t="s" s="223">
        <f t="shared" si="754"/>
      </c>
      <c r="AV20" t="s" s="223">
        <f t="shared" si="754"/>
      </c>
      <c r="AW20" t="s" s="223">
        <f t="shared" si="754"/>
      </c>
      <c r="AX20" t="s" s="223">
        <f t="shared" si="754"/>
      </c>
      <c r="AY20" t="s" s="223">
        <f t="shared" si="754"/>
      </c>
      <c r="AZ20" t="s" s="223">
        <f t="shared" si="754"/>
      </c>
      <c r="BA20" t="s" s="223">
        <f t="shared" si="754"/>
      </c>
      <c r="BB20" t="s" s="223">
        <f t="shared" si="754"/>
      </c>
      <c r="BC20" t="s" s="223">
        <f t="shared" si="754"/>
      </c>
      <c r="BD20" t="s" s="223">
        <f t="shared" si="754"/>
      </c>
      <c r="BE20" t="s" s="223">
        <f t="shared" si="754"/>
      </c>
      <c r="BF20" s="221"/>
      <c r="BG20" s="221"/>
      <c r="BH20" s="221"/>
      <c r="BI20" s="221"/>
      <c r="BJ20" s="221"/>
      <c r="BK20" s="221"/>
      <c r="BL20" s="221"/>
      <c r="BM20" s="221"/>
      <c r="BN20" s="221"/>
      <c r="BO20" s="221"/>
      <c r="BP20" s="221"/>
      <c r="BQ20" s="221"/>
      <c r="BR20" s="14"/>
    </row>
    <row r="21" ht="12.75" customHeight="1">
      <c r="A21" s="10"/>
      <c r="B21" t="s" s="218">
        <v>151</v>
      </c>
      <c r="C21" t="s" s="154">
        <v>2500</v>
      </c>
      <c r="D21" s="219">
        <v>150</v>
      </c>
      <c r="E21" t="s" s="220">
        <v>50</v>
      </c>
      <c r="F21" t="s" s="220">
        <v>2512</v>
      </c>
      <c r="G21" s="219">
        <v>0</v>
      </c>
      <c r="H21" s="219">
        <v>100</v>
      </c>
      <c r="I21" t="s" s="220">
        <v>50</v>
      </c>
      <c r="J21" s="221">
        <v>0.607</v>
      </c>
      <c r="K21" s="221">
        <f>ROUND(J21*$B$1,3)</f>
        <v>0.609</v>
      </c>
      <c r="L21" s="221">
        <f>ROUND(K21*$B$1,3)</f>
        <v>0.611</v>
      </c>
      <c r="M21" s="221">
        <f>ROUND(L21*$B$1,3)</f>
        <v>0.613</v>
      </c>
      <c r="N21" s="221">
        <f>ROUND(M21*$B$1,3)</f>
        <v>0.615</v>
      </c>
      <c r="O21" s="221">
        <f>ROUND(N21*$B$1,3)</f>
        <v>0.617</v>
      </c>
      <c r="P21" s="221">
        <f>ROUND(O21*$B$1,3)</f>
        <v>0.619</v>
      </c>
      <c r="Q21" s="221">
        <f>ROUND(P21*$B$1,3)</f>
        <v>0.621</v>
      </c>
      <c r="R21" s="221">
        <f>ROUND(Q21*$B$1,3)</f>
        <v>0.623</v>
      </c>
      <c r="S21" s="221">
        <f>ROUND(R21*$B$1,3)</f>
        <v>0.625</v>
      </c>
      <c r="T21" s="221">
        <f>ROUND(S21*$B$1,3)</f>
        <v>0.627</v>
      </c>
      <c r="U21" s="221">
        <f>ROUND(T21*$B$1,3)</f>
        <v>0.629</v>
      </c>
      <c r="V21" s="221">
        <f>ROUND(U21*$B$1,3)</f>
        <v>0.631</v>
      </c>
      <c r="W21" s="221">
        <f>ROUND(V21*$B$1,3)</f>
        <v>0.633</v>
      </c>
      <c r="X21" s="221">
        <f>ROUND(W21*$B$1,3)</f>
        <v>0.635</v>
      </c>
      <c r="Y21" s="221">
        <f>ROUND(X21*$B$1,3)</f>
        <v>0.637</v>
      </c>
      <c r="Z21" s="221">
        <f>ROUND(Y21*$B$1,3)</f>
        <v>0.639</v>
      </c>
      <c r="AA21" s="221">
        <f>ROUND(Z21*$B$1,3)</f>
        <v>0.6409999999999999</v>
      </c>
      <c r="AB21" s="221">
        <f>ROUND(AA21*$B$1,3)</f>
        <v>0.643</v>
      </c>
      <c r="AC21" s="221">
        <f>ROUND(AB21*$B$1,3)</f>
        <v>0.645</v>
      </c>
      <c r="AD21" s="221">
        <f>ROUND(AC21*$B$1,3)</f>
        <v>0.647</v>
      </c>
      <c r="AE21" s="221">
        <f>ROUND(AD21*$B$1,3)</f>
        <v>0.649</v>
      </c>
      <c r="AF21" s="221">
        <f>ROUND(AE21*$B$1,3)</f>
        <v>0.651</v>
      </c>
      <c r="AG21" s="221">
        <f>ROUND(AF21*$B$1,3)</f>
        <v>0.6529999999999999</v>
      </c>
      <c r="AH21" s="221">
        <f>ROUND(AG21*$B$1,3)</f>
        <v>0.655</v>
      </c>
      <c r="AI21" s="221">
        <f>ROUND(AH21*$B$1,3)</f>
        <v>0.657</v>
      </c>
      <c r="AJ21" s="221">
        <f>ROUND(AI21*$B$1,3)</f>
        <v>0.659</v>
      </c>
      <c r="AK21" s="221">
        <f>ROUND(AJ21*$B$1,3)</f>
        <v>0.6609999999999999</v>
      </c>
      <c r="AL21" s="221">
        <f>ROUND(AK21*$B$1,3)</f>
        <v>0.663</v>
      </c>
      <c r="AM21" s="221">
        <f>ROUND(AL21*$B$1,3)</f>
        <v>0.665</v>
      </c>
      <c r="AN21" s="221">
        <f>ROUND(AM21*$B$1,3)</f>
        <v>0.667</v>
      </c>
      <c r="AO21" s="221">
        <f>ROUND(AN21*$B$1,3)</f>
        <v>0.669</v>
      </c>
      <c r="AP21" s="221">
        <f>ROUND(AO21*$B$1,3)</f>
        <v>0.6709999999999999</v>
      </c>
      <c r="AQ21" s="221">
        <f>ROUND(AP21*$B$1,3)</f>
        <v>0.6729999999999999</v>
      </c>
      <c r="AR21" s="221">
        <f>ROUND(AQ21*$B$1,3)</f>
        <v>0.675</v>
      </c>
      <c r="AS21" s="221">
        <f>ROUND(AR21*$B$1,3)</f>
        <v>0.677</v>
      </c>
      <c r="AT21" s="221">
        <f>ROUND(AS21*$B$1,3)</f>
        <v>0.679</v>
      </c>
      <c r="AU21" s="221">
        <f>ROUND(AT21*$B$1,3)</f>
        <v>0.6809999999999999</v>
      </c>
      <c r="AV21" s="221">
        <f>ROUND(AU21*$B$1,3)</f>
        <v>0.6830000000000001</v>
      </c>
      <c r="AW21" s="221">
        <f>ROUND(AV21*$B$1,3)</f>
        <v>0.6849999999999999</v>
      </c>
      <c r="AX21" s="221">
        <f>ROUND(AW21*$B$1,3)</f>
        <v>0.6870000000000001</v>
      </c>
      <c r="AY21" s="221">
        <f>ROUND(AX21*$B$1,3)</f>
        <v>0.6890000000000001</v>
      </c>
      <c r="AZ21" s="221">
        <f>ROUND(AY21*$B$1,3)</f>
        <v>0.6909999999999999</v>
      </c>
      <c r="BA21" s="221">
        <f>ROUND(AZ21*$B$1,3)</f>
        <v>0.6929999999999999</v>
      </c>
      <c r="BB21" s="221">
        <f>ROUND(BA21*$B$1,3)</f>
        <v>0.6950000000000001</v>
      </c>
      <c r="BC21" s="221">
        <f>ROUND(BB21*$B$1,3)</f>
        <v>0.6970000000000001</v>
      </c>
      <c r="BD21" s="221">
        <f>ROUND(BC21*$B$1,3)</f>
        <v>0.6990000000000001</v>
      </c>
      <c r="BE21" s="221">
        <f>ROUND(BD21*$B$1,3)</f>
        <v>0.701</v>
      </c>
      <c r="BF21" s="221"/>
      <c r="BG21" s="221"/>
      <c r="BH21" s="221"/>
      <c r="BI21" s="221"/>
      <c r="BJ21" s="221"/>
      <c r="BK21" s="221"/>
      <c r="BL21" s="221"/>
      <c r="BM21" s="221"/>
      <c r="BN21" s="221"/>
      <c r="BO21" s="221"/>
      <c r="BP21" s="221"/>
      <c r="BQ21" s="221"/>
      <c r="BR21" s="14"/>
    </row>
    <row r="22" ht="12.75" customHeight="1">
      <c r="A22" s="10"/>
      <c r="B22" s="222"/>
      <c r="C22" t="s" s="154">
        <v>2500</v>
      </c>
      <c r="D22" s="219">
        <v>150</v>
      </c>
      <c r="E22" t="s" s="220">
        <v>50</v>
      </c>
      <c r="F22" t="s" s="220">
        <v>2513</v>
      </c>
      <c r="G22" s="219">
        <v>100</v>
      </c>
      <c r="H22" s="219">
        <v>150</v>
      </c>
      <c r="I22" t="s" s="220">
        <v>50</v>
      </c>
      <c r="J22" s="221">
        <v>0.708</v>
      </c>
      <c r="K22" s="221">
        <f>ROUND(J22*$B$1,3)</f>
        <v>0.71</v>
      </c>
      <c r="L22" s="221">
        <f>ROUND(K22*$B$1,3)</f>
        <v>0.712</v>
      </c>
      <c r="M22" s="221">
        <f>ROUND(L22*$B$1,3)</f>
        <v>0.7140000000000001</v>
      </c>
      <c r="N22" s="221">
        <f>ROUND(M22*$B$1,3)</f>
        <v>0.716</v>
      </c>
      <c r="O22" s="221">
        <f>ROUND(N22*$B$1,3)</f>
        <v>0.718</v>
      </c>
      <c r="P22" s="221">
        <f>ROUND(O22*$B$1,3)</f>
        <v>0.72</v>
      </c>
      <c r="Q22" s="221">
        <f>ROUND(P22*$B$1,3)</f>
        <v>0.7220000000000001</v>
      </c>
      <c r="R22" s="221">
        <f>ROUND(Q22*$B$1,3)</f>
        <v>0.724</v>
      </c>
      <c r="S22" s="221">
        <f>ROUND(R22*$B$1,3)</f>
        <v>0.726</v>
      </c>
      <c r="T22" s="221">
        <f>ROUND(S22*$B$1,3)</f>
        <v>0.728</v>
      </c>
      <c r="U22" s="221">
        <f>ROUND(T22*$B$1,3)</f>
        <v>0.73</v>
      </c>
      <c r="V22" s="221">
        <f>ROUND(U22*$B$1,3)</f>
        <v>0.732</v>
      </c>
      <c r="W22" s="221">
        <f>ROUND(V22*$B$1,3)</f>
        <v>0.7340000000000001</v>
      </c>
      <c r="X22" s="221">
        <f>ROUND(W22*$B$1,3)</f>
        <v>0.736</v>
      </c>
      <c r="Y22" s="221">
        <f>ROUND(X22*$B$1,3)</f>
        <v>0.738</v>
      </c>
      <c r="Z22" s="221">
        <f>ROUND(Y22*$B$1,3)</f>
        <v>0.74</v>
      </c>
      <c r="AA22" s="221">
        <f>ROUND(Z22*$B$1,3)</f>
        <v>0.742</v>
      </c>
      <c r="AB22" s="221">
        <f>ROUND(AA22*$B$1,3)</f>
        <v>0.744</v>
      </c>
      <c r="AC22" s="221">
        <f>ROUND(AB22*$B$1,3)</f>
        <v>0.7459999999999999</v>
      </c>
      <c r="AD22" s="221">
        <f>ROUND(AC22*$B$1,3)</f>
        <v>0.748</v>
      </c>
      <c r="AE22" s="221">
        <f>ROUND(AD22*$B$1,3)</f>
        <v>0.75</v>
      </c>
      <c r="AF22" s="221">
        <f>ROUND(AE22*$B$1,3)</f>
        <v>0.752</v>
      </c>
      <c r="AG22" s="221">
        <f>ROUND(AF22*$B$1,3)</f>
        <v>0.7540000000000001</v>
      </c>
      <c r="AH22" s="221">
        <f>ROUND(AG22*$B$1,3)</f>
        <v>0.756</v>
      </c>
      <c r="AI22" s="221">
        <f>ROUND(AH22*$B$1,3)</f>
        <v>0.758</v>
      </c>
      <c r="AJ22" s="221">
        <f>ROUND(AI22*$B$1,3)</f>
        <v>0.76</v>
      </c>
      <c r="AK22" s="221">
        <f>ROUND(AJ22*$B$1,3)</f>
        <v>0.762</v>
      </c>
      <c r="AL22" s="221">
        <f>ROUND(AK22*$B$1,3)</f>
        <v>0.764</v>
      </c>
      <c r="AM22" s="221">
        <f>ROUND(AL22*$B$1,3)</f>
        <v>0.7659999999999999</v>
      </c>
      <c r="AN22" s="221">
        <f>ROUND(AM22*$B$1,3)</f>
        <v>0.769</v>
      </c>
      <c r="AO22" s="221">
        <f>ROUND(AN22*$B$1,3)</f>
        <v>0.772</v>
      </c>
      <c r="AP22" s="221">
        <f>ROUND(AO22*$B$1,3)</f>
        <v>0.775</v>
      </c>
      <c r="AQ22" s="221">
        <f>ROUND(AP22*$B$1,3)</f>
        <v>0.7779999999999999</v>
      </c>
      <c r="AR22" s="221">
        <f>ROUND(AQ22*$B$1,3)</f>
        <v>0.7809999999999999</v>
      </c>
      <c r="AS22" s="221">
        <f>ROUND(AR22*$B$1,3)</f>
        <v>0.784</v>
      </c>
      <c r="AT22" s="221">
        <f>ROUND(AS22*$B$1,3)</f>
        <v>0.787</v>
      </c>
      <c r="AU22" s="221">
        <f>ROUND(AT22*$B$1,3)</f>
        <v>0.79</v>
      </c>
      <c r="AV22" s="221">
        <f>ROUND(AU22*$B$1,3)</f>
        <v>0.7929999999999999</v>
      </c>
      <c r="AW22" s="221">
        <f>ROUND(AV22*$B$1,3)</f>
        <v>0.7959999999999999</v>
      </c>
      <c r="AX22" s="221">
        <f>ROUND(AW22*$B$1,3)</f>
        <v>0.799</v>
      </c>
      <c r="AY22" s="221">
        <f>ROUND(AX22*$B$1,3)</f>
        <v>0.8019999999999999</v>
      </c>
      <c r="AZ22" s="221">
        <f>ROUND(AY22*$B$1,3)</f>
        <v>0.805</v>
      </c>
      <c r="BA22" s="221">
        <f>ROUND(AZ22*$B$1,3)</f>
        <v>0.8080000000000001</v>
      </c>
      <c r="BB22" s="221">
        <f>ROUND(BA22*$B$1,3)</f>
        <v>0.8109999999999999</v>
      </c>
      <c r="BC22" s="221">
        <f>ROUND(BB22*$B$1,3)</f>
        <v>0.8140000000000001</v>
      </c>
      <c r="BD22" s="221">
        <f>ROUND(BC22*$B$1,3)</f>
        <v>0.8169999999999999</v>
      </c>
      <c r="BE22" s="221">
        <f>ROUND(BD22*$B$1,3)</f>
        <v>0.82</v>
      </c>
      <c r="BF22" s="221"/>
      <c r="BG22" s="221"/>
      <c r="BH22" s="221"/>
      <c r="BI22" s="221"/>
      <c r="BJ22" s="221"/>
      <c r="BK22" s="221"/>
      <c r="BL22" s="221"/>
      <c r="BM22" s="221"/>
      <c r="BN22" s="221"/>
      <c r="BO22" s="221"/>
      <c r="BP22" s="221"/>
      <c r="BQ22" s="221"/>
      <c r="BR22" s="14"/>
    </row>
    <row r="23" ht="12.75" customHeight="1">
      <c r="A23" s="10"/>
      <c r="B23" s="222"/>
      <c r="C23" t="s" s="154">
        <f t="shared" si="754"/>
      </c>
      <c r="D23" t="s" s="154">
        <f t="shared" si="754"/>
      </c>
      <c r="E23" t="s" s="220">
        <f t="shared" si="754"/>
      </c>
      <c r="F23" t="s" s="220">
        <f t="shared" si="754"/>
      </c>
      <c r="G23" t="s" s="154">
        <f t="shared" si="754"/>
      </c>
      <c r="H23" t="s" s="154">
        <f t="shared" si="754"/>
      </c>
      <c r="I23" t="s" s="220">
        <f t="shared" si="754"/>
      </c>
      <c r="J23" t="s" s="223">
        <f t="shared" si="754"/>
      </c>
      <c r="K23" t="s" s="223">
        <f t="shared" si="754"/>
      </c>
      <c r="L23" t="s" s="223">
        <f t="shared" si="754"/>
      </c>
      <c r="M23" t="s" s="223">
        <f t="shared" si="754"/>
      </c>
      <c r="N23" t="s" s="223">
        <f t="shared" si="754"/>
      </c>
      <c r="O23" t="s" s="223">
        <f t="shared" si="754"/>
      </c>
      <c r="P23" t="s" s="223">
        <f t="shared" si="754"/>
      </c>
      <c r="Q23" t="s" s="223">
        <f t="shared" si="754"/>
      </c>
      <c r="R23" t="s" s="223">
        <f t="shared" si="754"/>
      </c>
      <c r="S23" t="s" s="223">
        <f t="shared" si="754"/>
      </c>
      <c r="T23" t="s" s="223">
        <f t="shared" si="754"/>
      </c>
      <c r="U23" t="s" s="223">
        <f t="shared" si="754"/>
      </c>
      <c r="V23" t="s" s="223">
        <f t="shared" si="754"/>
      </c>
      <c r="W23" t="s" s="223">
        <f t="shared" si="754"/>
      </c>
      <c r="X23" t="s" s="223">
        <f t="shared" si="754"/>
      </c>
      <c r="Y23" t="s" s="223">
        <f t="shared" si="754"/>
      </c>
      <c r="Z23" t="s" s="223">
        <f t="shared" si="754"/>
      </c>
      <c r="AA23" t="s" s="223">
        <f t="shared" si="754"/>
      </c>
      <c r="AB23" t="s" s="223">
        <f t="shared" si="754"/>
      </c>
      <c r="AC23" t="s" s="223">
        <f t="shared" si="754"/>
      </c>
      <c r="AD23" t="s" s="223">
        <f t="shared" si="754"/>
      </c>
      <c r="AE23" t="s" s="223">
        <f t="shared" si="754"/>
      </c>
      <c r="AF23" t="s" s="223">
        <f t="shared" si="754"/>
      </c>
      <c r="AG23" t="s" s="223">
        <f t="shared" si="754"/>
      </c>
      <c r="AH23" t="s" s="223">
        <f t="shared" si="754"/>
      </c>
      <c r="AI23" t="s" s="223">
        <f t="shared" si="754"/>
      </c>
      <c r="AJ23" t="s" s="223">
        <f t="shared" si="754"/>
      </c>
      <c r="AK23" t="s" s="223">
        <f t="shared" si="754"/>
      </c>
      <c r="AL23" t="s" s="223">
        <f t="shared" si="754"/>
      </c>
      <c r="AM23" t="s" s="223">
        <f t="shared" si="754"/>
      </c>
      <c r="AN23" t="s" s="223">
        <f t="shared" si="754"/>
      </c>
      <c r="AO23" t="s" s="223">
        <f t="shared" si="754"/>
      </c>
      <c r="AP23" t="s" s="223">
        <f t="shared" si="754"/>
      </c>
      <c r="AQ23" t="s" s="223">
        <f t="shared" si="754"/>
      </c>
      <c r="AR23" t="s" s="223">
        <f t="shared" si="754"/>
      </c>
      <c r="AS23" t="s" s="223">
        <f t="shared" si="754"/>
      </c>
      <c r="AT23" t="s" s="223">
        <f t="shared" si="754"/>
      </c>
      <c r="AU23" t="s" s="223">
        <f t="shared" si="754"/>
      </c>
      <c r="AV23" t="s" s="223">
        <f t="shared" si="754"/>
      </c>
      <c r="AW23" t="s" s="223">
        <f t="shared" si="754"/>
      </c>
      <c r="AX23" t="s" s="223">
        <f t="shared" si="754"/>
      </c>
      <c r="AY23" t="s" s="223">
        <f t="shared" si="754"/>
      </c>
      <c r="AZ23" t="s" s="223">
        <f t="shared" si="754"/>
      </c>
      <c r="BA23" t="s" s="223">
        <f t="shared" si="754"/>
      </c>
      <c r="BB23" t="s" s="223">
        <f t="shared" si="754"/>
      </c>
      <c r="BC23" t="s" s="223">
        <f t="shared" si="754"/>
      </c>
      <c r="BD23" t="s" s="223">
        <f t="shared" si="754"/>
      </c>
      <c r="BE23" t="s" s="223">
        <f t="shared" si="754"/>
      </c>
      <c r="BF23" s="221"/>
      <c r="BG23" s="221"/>
      <c r="BH23" s="221"/>
      <c r="BI23" s="221"/>
      <c r="BJ23" s="221"/>
      <c r="BK23" s="221"/>
      <c r="BL23" s="221"/>
      <c r="BM23" s="221"/>
      <c r="BN23" s="221"/>
      <c r="BO23" s="221"/>
      <c r="BP23" s="221"/>
      <c r="BQ23" s="221"/>
      <c r="BR23" s="14"/>
    </row>
    <row r="24" ht="12.75" customHeight="1">
      <c r="A24" s="10"/>
      <c r="B24" s="222"/>
      <c r="C24" t="s" s="154">
        <f t="shared" si="958" ref="C24:BE24">""</f>
      </c>
      <c r="D24" t="s" s="154">
        <f t="shared" si="958"/>
      </c>
      <c r="E24" t="s" s="220">
        <f t="shared" si="958"/>
      </c>
      <c r="F24" t="s" s="220">
        <f t="shared" si="958"/>
      </c>
      <c r="G24" t="s" s="154">
        <f t="shared" si="958"/>
      </c>
      <c r="H24" t="s" s="154">
        <f t="shared" si="958"/>
      </c>
      <c r="I24" t="s" s="220">
        <f t="shared" si="958"/>
      </c>
      <c r="J24" t="s" s="223">
        <f t="shared" si="958"/>
      </c>
      <c r="K24" t="s" s="223">
        <f t="shared" si="958"/>
      </c>
      <c r="L24" t="s" s="223">
        <f t="shared" si="958"/>
      </c>
      <c r="M24" t="s" s="223">
        <f t="shared" si="958"/>
      </c>
      <c r="N24" t="s" s="223">
        <f t="shared" si="958"/>
      </c>
      <c r="O24" t="s" s="223">
        <f t="shared" si="958"/>
      </c>
      <c r="P24" t="s" s="223">
        <f t="shared" si="958"/>
      </c>
      <c r="Q24" t="s" s="223">
        <f t="shared" si="958"/>
      </c>
      <c r="R24" t="s" s="223">
        <f t="shared" si="958"/>
      </c>
      <c r="S24" t="s" s="223">
        <f t="shared" si="958"/>
      </c>
      <c r="T24" t="s" s="223">
        <f t="shared" si="958"/>
      </c>
      <c r="U24" t="s" s="223">
        <f t="shared" si="958"/>
      </c>
      <c r="V24" t="s" s="223">
        <f t="shared" si="958"/>
      </c>
      <c r="W24" t="s" s="223">
        <f t="shared" si="958"/>
      </c>
      <c r="X24" t="s" s="223">
        <f t="shared" si="958"/>
      </c>
      <c r="Y24" t="s" s="223">
        <f t="shared" si="958"/>
      </c>
      <c r="Z24" t="s" s="223">
        <f t="shared" si="958"/>
      </c>
      <c r="AA24" t="s" s="223">
        <f t="shared" si="958"/>
      </c>
      <c r="AB24" t="s" s="223">
        <f t="shared" si="958"/>
      </c>
      <c r="AC24" t="s" s="223">
        <f t="shared" si="958"/>
      </c>
      <c r="AD24" t="s" s="223">
        <f t="shared" si="958"/>
      </c>
      <c r="AE24" t="s" s="223">
        <f t="shared" si="958"/>
      </c>
      <c r="AF24" t="s" s="223">
        <f t="shared" si="958"/>
      </c>
      <c r="AG24" t="s" s="223">
        <f t="shared" si="958"/>
      </c>
      <c r="AH24" t="s" s="223">
        <f t="shared" si="958"/>
      </c>
      <c r="AI24" t="s" s="223">
        <f t="shared" si="958"/>
      </c>
      <c r="AJ24" t="s" s="223">
        <f t="shared" si="958"/>
      </c>
      <c r="AK24" t="s" s="223">
        <f t="shared" si="958"/>
      </c>
      <c r="AL24" t="s" s="223">
        <f t="shared" si="958"/>
      </c>
      <c r="AM24" t="s" s="223">
        <f t="shared" si="958"/>
      </c>
      <c r="AN24" t="s" s="223">
        <f t="shared" si="958"/>
      </c>
      <c r="AO24" t="s" s="223">
        <f t="shared" si="958"/>
      </c>
      <c r="AP24" t="s" s="223">
        <f t="shared" si="958"/>
      </c>
      <c r="AQ24" t="s" s="223">
        <f t="shared" si="958"/>
      </c>
      <c r="AR24" t="s" s="223">
        <f t="shared" si="958"/>
      </c>
      <c r="AS24" t="s" s="223">
        <f t="shared" si="958"/>
      </c>
      <c r="AT24" t="s" s="223">
        <f t="shared" si="958"/>
      </c>
      <c r="AU24" t="s" s="223">
        <f t="shared" si="958"/>
      </c>
      <c r="AV24" t="s" s="223">
        <f t="shared" si="958"/>
      </c>
      <c r="AW24" t="s" s="223">
        <f t="shared" si="958"/>
      </c>
      <c r="AX24" t="s" s="223">
        <f t="shared" si="958"/>
      </c>
      <c r="AY24" t="s" s="223">
        <f t="shared" si="958"/>
      </c>
      <c r="AZ24" t="s" s="223">
        <f t="shared" si="958"/>
      </c>
      <c r="BA24" t="s" s="223">
        <f t="shared" si="958"/>
      </c>
      <c r="BB24" t="s" s="223">
        <f t="shared" si="958"/>
      </c>
      <c r="BC24" t="s" s="223">
        <f t="shared" si="958"/>
      </c>
      <c r="BD24" t="s" s="223">
        <f t="shared" si="958"/>
      </c>
      <c r="BE24" t="s" s="223">
        <f t="shared" si="958"/>
      </c>
      <c r="BF24" s="221"/>
      <c r="BG24" s="221"/>
      <c r="BH24" s="221"/>
      <c r="BI24" s="221"/>
      <c r="BJ24" s="221"/>
      <c r="BK24" s="221"/>
      <c r="BL24" s="221"/>
      <c r="BM24" s="221"/>
      <c r="BN24" s="221"/>
      <c r="BO24" s="221"/>
      <c r="BP24" s="221"/>
      <c r="BQ24" s="221"/>
      <c r="BR24" s="14"/>
    </row>
    <row r="25" ht="12.75" customHeight="1">
      <c r="A25" s="10"/>
      <c r="B25" s="222"/>
      <c r="C25" t="s" s="154">
        <v>2500</v>
      </c>
      <c r="D25" s="219">
        <v>151</v>
      </c>
      <c r="E25" t="s" s="220">
        <v>50</v>
      </c>
      <c r="F25" t="s" s="220">
        <v>2514</v>
      </c>
      <c r="G25" s="219">
        <v>0</v>
      </c>
      <c r="H25" s="219">
        <v>100</v>
      </c>
      <c r="I25" t="s" s="220">
        <v>50</v>
      </c>
      <c r="J25" s="221">
        <f>J21</f>
        <v>0.607</v>
      </c>
      <c r="K25" s="221">
        <f>ROUND(J25*$B$1,3)</f>
        <v>0.609</v>
      </c>
      <c r="L25" s="221">
        <f>ROUND(K25*$B$1,3)</f>
        <v>0.611</v>
      </c>
      <c r="M25" s="221">
        <f>ROUND(L25*$B$1,3)</f>
        <v>0.613</v>
      </c>
      <c r="N25" s="221">
        <f>ROUND(M25*$B$1,3)</f>
        <v>0.615</v>
      </c>
      <c r="O25" s="221">
        <f>ROUND(N25*$B$1,3)</f>
        <v>0.617</v>
      </c>
      <c r="P25" s="221">
        <f>ROUND(O25*$B$1,3)</f>
        <v>0.619</v>
      </c>
      <c r="Q25" s="221">
        <f>ROUND(P25*$B$1,3)</f>
        <v>0.621</v>
      </c>
      <c r="R25" s="221">
        <f>ROUND(Q25*$B$1,3)</f>
        <v>0.623</v>
      </c>
      <c r="S25" s="221">
        <f>ROUND(R25*$B$1,3)</f>
        <v>0.625</v>
      </c>
      <c r="T25" s="221">
        <f>ROUND(S25*$B$1,3)</f>
        <v>0.627</v>
      </c>
      <c r="U25" s="221">
        <f>ROUND(T25*$B$1,3)</f>
        <v>0.629</v>
      </c>
      <c r="V25" s="221">
        <f>ROUND(U25*$B$1,3)</f>
        <v>0.631</v>
      </c>
      <c r="W25" s="221">
        <f>ROUND(V25*$B$1,3)</f>
        <v>0.633</v>
      </c>
      <c r="X25" s="221">
        <f>ROUND(W25*$B$1,3)</f>
        <v>0.635</v>
      </c>
      <c r="Y25" s="221">
        <f>ROUND(X25*$B$1,3)</f>
        <v>0.637</v>
      </c>
      <c r="Z25" s="221">
        <f>ROUND(Y25*$B$1,3)</f>
        <v>0.639</v>
      </c>
      <c r="AA25" s="221">
        <f>ROUND(Z25*$B$1,3)</f>
        <v>0.6409999999999999</v>
      </c>
      <c r="AB25" s="221">
        <f>ROUND(AA25*$B$1,3)</f>
        <v>0.643</v>
      </c>
      <c r="AC25" s="221">
        <f>ROUND(AB25*$B$1,3)</f>
        <v>0.645</v>
      </c>
      <c r="AD25" s="221">
        <f>ROUND(AC25*$B$1,3)</f>
        <v>0.647</v>
      </c>
      <c r="AE25" s="221">
        <f>ROUND(AD25*$B$1,3)</f>
        <v>0.649</v>
      </c>
      <c r="AF25" s="221">
        <f>ROUND(AE25*$B$1,3)</f>
        <v>0.651</v>
      </c>
      <c r="AG25" s="221">
        <f>ROUND(AF25*$B$1,3)</f>
        <v>0.6529999999999999</v>
      </c>
      <c r="AH25" s="221">
        <f>ROUND(AG25*$B$1,3)</f>
        <v>0.655</v>
      </c>
      <c r="AI25" s="221">
        <f>ROUND(AH25*$B$1,3)</f>
        <v>0.657</v>
      </c>
      <c r="AJ25" s="221">
        <f>ROUND(AI25*$B$1,3)</f>
        <v>0.659</v>
      </c>
      <c r="AK25" s="221">
        <f>ROUND(AJ25*$B$1,3)</f>
        <v>0.6609999999999999</v>
      </c>
      <c r="AL25" s="221">
        <f>ROUND(AK25*$B$1,3)</f>
        <v>0.663</v>
      </c>
      <c r="AM25" s="221">
        <f>ROUND(AL25*$B$1,3)</f>
        <v>0.665</v>
      </c>
      <c r="AN25" s="221">
        <f>ROUND(AM25*$B$1,3)</f>
        <v>0.667</v>
      </c>
      <c r="AO25" s="221">
        <f>ROUND(AN25*$B$1,3)</f>
        <v>0.669</v>
      </c>
      <c r="AP25" s="221">
        <f>ROUND(AO25*$B$1,3)</f>
        <v>0.6709999999999999</v>
      </c>
      <c r="AQ25" s="221">
        <f>ROUND(AP25*$B$1,3)</f>
        <v>0.6729999999999999</v>
      </c>
      <c r="AR25" s="221">
        <f>ROUND(AQ25*$B$1,3)</f>
        <v>0.675</v>
      </c>
      <c r="AS25" s="221">
        <f>ROUND(AR25*$B$1,3)</f>
        <v>0.677</v>
      </c>
      <c r="AT25" s="221">
        <f>ROUND(AS25*$B$1,3)</f>
        <v>0.679</v>
      </c>
      <c r="AU25" s="221">
        <f>ROUND(AT25*$B$1,3)</f>
        <v>0.6809999999999999</v>
      </c>
      <c r="AV25" s="221">
        <f>ROUND(AU25*$B$1,3)</f>
        <v>0.6830000000000001</v>
      </c>
      <c r="AW25" s="221">
        <f>ROUND(AV25*$B$1,3)</f>
        <v>0.6849999999999999</v>
      </c>
      <c r="AX25" s="221">
        <f>ROUND(AW25*$B$1,3)</f>
        <v>0.6870000000000001</v>
      </c>
      <c r="AY25" s="221">
        <f>ROUND(AX25*$B$1,3)</f>
        <v>0.6890000000000001</v>
      </c>
      <c r="AZ25" s="221">
        <f>ROUND(AY25*$B$1,3)</f>
        <v>0.6909999999999999</v>
      </c>
      <c r="BA25" s="221">
        <f>ROUND(AZ25*$B$1,3)</f>
        <v>0.6929999999999999</v>
      </c>
      <c r="BB25" s="221">
        <f>ROUND(BA25*$B$1,3)</f>
        <v>0.6950000000000001</v>
      </c>
      <c r="BC25" s="221">
        <f>ROUND(BB25*$B$1,3)</f>
        <v>0.6970000000000001</v>
      </c>
      <c r="BD25" s="221">
        <f>ROUND(BC25*$B$1,3)</f>
        <v>0.6990000000000001</v>
      </c>
      <c r="BE25" s="221">
        <f>ROUND(BD25*$B$1,3)</f>
        <v>0.701</v>
      </c>
      <c r="BF25" s="221"/>
      <c r="BG25" s="221"/>
      <c r="BH25" s="221"/>
      <c r="BI25" s="221"/>
      <c r="BJ25" s="221"/>
      <c r="BK25" s="221"/>
      <c r="BL25" s="221"/>
      <c r="BM25" s="221"/>
      <c r="BN25" s="221"/>
      <c r="BO25" s="221"/>
      <c r="BP25" s="221"/>
      <c r="BQ25" s="221"/>
      <c r="BR25" s="14"/>
    </row>
    <row r="26" ht="12.75" customHeight="1">
      <c r="A26" s="10"/>
      <c r="B26" s="222"/>
      <c r="C26" t="s" s="154">
        <v>2500</v>
      </c>
      <c r="D26" s="219">
        <v>151</v>
      </c>
      <c r="E26" t="s" s="220">
        <v>50</v>
      </c>
      <c r="F26" t="s" s="220">
        <v>2515</v>
      </c>
      <c r="G26" s="219">
        <v>100</v>
      </c>
      <c r="H26" s="219">
        <v>150</v>
      </c>
      <c r="I26" t="s" s="220">
        <v>50</v>
      </c>
      <c r="J26" s="221">
        <v>0.911</v>
      </c>
      <c r="K26" s="221">
        <f>ROUND(J26*$B$1,3)</f>
        <v>0.914</v>
      </c>
      <c r="L26" s="221">
        <f>ROUND(K26*$B$1,3)</f>
        <v>0.917</v>
      </c>
      <c r="M26" s="221">
        <f>ROUND(L26*$B$1,3)</f>
        <v>0.9199999999999999</v>
      </c>
      <c r="N26" s="221">
        <f>ROUND(M26*$B$1,3)</f>
        <v>0.923</v>
      </c>
      <c r="O26" s="221">
        <f>ROUND(N26*$B$1,3)</f>
        <v>0.9259999999999999</v>
      </c>
      <c r="P26" s="221">
        <f>ROUND(O26*$B$1,3)</f>
        <v>0.929</v>
      </c>
      <c r="Q26" s="221">
        <f>ROUND(P26*$B$1,3)</f>
        <v>0.9320000000000001</v>
      </c>
      <c r="R26" s="221">
        <f>ROUND(Q26*$B$1,3)</f>
        <v>0.9349999999999999</v>
      </c>
      <c r="S26" s="221">
        <f>ROUND(R26*$B$1,3)</f>
        <v>0.9379999999999999</v>
      </c>
      <c r="T26" s="221">
        <f>ROUND(S26*$B$1,3)</f>
        <v>0.9410000000000001</v>
      </c>
      <c r="U26" s="221">
        <f>ROUND(T26*$B$1,3)</f>
        <v>0.9440000000000002</v>
      </c>
      <c r="V26" s="221">
        <f>ROUND(U26*$B$1,3)</f>
        <v>0.9470000000000001</v>
      </c>
      <c r="W26" s="221">
        <f>ROUND(V26*$B$1,3)</f>
        <v>0.95</v>
      </c>
      <c r="X26" s="221">
        <f>ROUND(W26*$B$1,3)</f>
        <v>0.953</v>
      </c>
      <c r="Y26" s="221">
        <f>ROUND(X26*$B$1,3)</f>
        <v>0.9559999999999998</v>
      </c>
      <c r="Z26" s="221">
        <f>ROUND(Y26*$B$1,3)</f>
        <v>0.959</v>
      </c>
      <c r="AA26" s="221">
        <f>ROUND(Z26*$B$1,3)</f>
        <v>0.9620000000000001</v>
      </c>
      <c r="AB26" s="221">
        <f>ROUND(AA26*$B$1,3)</f>
        <v>0.9650000000000001</v>
      </c>
      <c r="AC26" s="221">
        <f>ROUND(AB26*$B$1,3)</f>
        <v>0.968</v>
      </c>
      <c r="AD26" s="221">
        <f>ROUND(AC26*$B$1,3)</f>
        <v>0.9709999999999999</v>
      </c>
      <c r="AE26" s="221">
        <f>ROUND(AD26*$B$1,3)</f>
        <v>0.974</v>
      </c>
      <c r="AF26" s="221">
        <f>ROUND(AE26*$B$1,3)</f>
        <v>0.977</v>
      </c>
      <c r="AG26" s="221">
        <f>ROUND(AF26*$B$1,3)</f>
        <v>0.9800000000000001</v>
      </c>
      <c r="AH26" s="221">
        <f>ROUND(AG26*$B$1,3)</f>
        <v>0.983</v>
      </c>
      <c r="AI26" s="221">
        <f>ROUND(AH26*$B$1,3)</f>
        <v>0.986</v>
      </c>
      <c r="AJ26" s="221">
        <f>ROUND(AI26*$B$1,3)</f>
        <v>0.9890000000000001</v>
      </c>
      <c r="AK26" s="221">
        <f>ROUND(AJ26*$B$1,3)</f>
        <v>0.992</v>
      </c>
      <c r="AL26" s="221">
        <f>ROUND(AK26*$B$1,3)</f>
        <v>0.9949999999999999</v>
      </c>
      <c r="AM26" s="221">
        <f>ROUND(AL26*$B$1,3)</f>
        <v>0.998</v>
      </c>
      <c r="AN26" s="221">
        <f>ROUND(AM26*$B$1,3)</f>
        <v>1.001</v>
      </c>
      <c r="AO26" s="221">
        <f>ROUND(AN26*$B$1,3)</f>
        <v>1.004</v>
      </c>
      <c r="AP26" s="221">
        <f>ROUND(AO26*$B$1,3)</f>
        <v>1.007</v>
      </c>
      <c r="AQ26" s="221">
        <f>ROUND(AP26*$B$1,3)</f>
        <v>1.01</v>
      </c>
      <c r="AR26" s="221">
        <f>ROUND(AQ26*$B$1,3)</f>
        <v>1.013</v>
      </c>
      <c r="AS26" s="221">
        <f>ROUND(AR26*$B$1,3)</f>
        <v>1.016</v>
      </c>
      <c r="AT26" s="221">
        <f>ROUND(AS26*$B$1,3)</f>
        <v>1.019</v>
      </c>
      <c r="AU26" s="221">
        <f>ROUND(AT26*$B$1,3)</f>
        <v>1.022</v>
      </c>
      <c r="AV26" s="221">
        <f>ROUND(AU26*$B$1,3)</f>
        <v>1.025</v>
      </c>
      <c r="AW26" s="221">
        <f>ROUND(AV26*$B$1,3)</f>
        <v>1.028</v>
      </c>
      <c r="AX26" s="221">
        <f>ROUND(AW26*$B$1,3)</f>
        <v>1.031</v>
      </c>
      <c r="AY26" s="221">
        <f>ROUND(AX26*$B$1,3)</f>
        <v>1.034</v>
      </c>
      <c r="AZ26" s="221">
        <f>ROUND(AY26*$B$1,3)</f>
        <v>1.037</v>
      </c>
      <c r="BA26" s="221">
        <f>ROUND(AZ26*$B$1,3)</f>
        <v>1.04</v>
      </c>
      <c r="BB26" s="221">
        <f>ROUND(BA26*$B$1,3)</f>
        <v>1.043</v>
      </c>
      <c r="BC26" s="221">
        <f>ROUND(BB26*$B$1,3)</f>
        <v>1.046</v>
      </c>
      <c r="BD26" s="221">
        <f>ROUND(BC26*$B$1,3)</f>
        <v>1.049</v>
      </c>
      <c r="BE26" s="221">
        <f>ROUND(BD26*$B$1,3)</f>
        <v>1.052</v>
      </c>
      <c r="BF26" s="221"/>
      <c r="BG26" s="221"/>
      <c r="BH26" s="221"/>
      <c r="BI26" s="221"/>
      <c r="BJ26" s="221"/>
      <c r="BK26" s="221"/>
      <c r="BL26" s="221"/>
      <c r="BM26" s="221"/>
      <c r="BN26" s="221"/>
      <c r="BO26" s="221"/>
      <c r="BP26" s="221"/>
      <c r="BQ26" s="221"/>
      <c r="BR26" s="14"/>
    </row>
    <row r="27" ht="12.75" customHeight="1">
      <c r="A27" s="10"/>
      <c r="B27" s="222"/>
      <c r="C27" t="s" s="154">
        <v>2500</v>
      </c>
      <c r="D27" s="219">
        <v>151</v>
      </c>
      <c r="E27" t="s" s="220">
        <v>50</v>
      </c>
      <c r="F27" t="s" s="220">
        <v>2516</v>
      </c>
      <c r="G27" s="219">
        <v>150</v>
      </c>
      <c r="H27" s="219">
        <f>H19</f>
        <v>10000</v>
      </c>
      <c r="I27" t="s" s="220">
        <v>50</v>
      </c>
      <c r="J27" s="221">
        <f>J11</f>
        <v>2.409</v>
      </c>
      <c r="K27" s="221">
        <f>ROUND(J27*$B$1,3)</f>
        <v>2.417</v>
      </c>
      <c r="L27" s="221">
        <f>ROUND(K27*$B$1,3)</f>
        <v>2.425</v>
      </c>
      <c r="M27" s="221">
        <f>ROUND(L27*$B$1,3)</f>
        <v>2.433</v>
      </c>
      <c r="N27" s="221">
        <f>ROUND(M27*$B$1,3)</f>
        <v>2.441</v>
      </c>
      <c r="O27" s="221">
        <f>ROUND(N27*$B$1,3)</f>
        <v>2.449</v>
      </c>
      <c r="P27" s="221">
        <f>ROUND(O27*$B$1,3)</f>
        <v>2.457</v>
      </c>
      <c r="Q27" s="221">
        <f>ROUND(P27*$B$1,3)</f>
        <v>2.465</v>
      </c>
      <c r="R27" s="221">
        <f>ROUND(Q27*$B$1,3)</f>
        <v>2.473</v>
      </c>
      <c r="S27" s="221">
        <f>ROUND(R27*$B$1,3)</f>
        <v>2.481</v>
      </c>
      <c r="T27" s="221">
        <f>ROUND(S27*$B$1,3)</f>
        <v>2.489</v>
      </c>
      <c r="U27" s="221">
        <f>ROUND(T27*$B$1,3)</f>
        <v>2.497</v>
      </c>
      <c r="V27" s="221">
        <f>ROUND(U27*$B$1,3)</f>
        <v>2.505</v>
      </c>
      <c r="W27" s="221">
        <f>ROUND(V27*$B$1,3)</f>
        <v>2.513</v>
      </c>
      <c r="X27" s="221">
        <f>ROUND(W27*$B$1,3)</f>
        <v>2.521</v>
      </c>
      <c r="Y27" s="221">
        <f>ROUND(X27*$B$1,3)</f>
        <v>2.529</v>
      </c>
      <c r="Z27" s="221">
        <f>ROUND(Y27*$B$1,3)</f>
        <v>2.537</v>
      </c>
      <c r="AA27" s="221">
        <f>ROUND(Z27*$B$1,3)</f>
        <v>2.545</v>
      </c>
      <c r="AB27" s="221">
        <f>ROUND(AA27*$B$1,3)</f>
        <v>2.553</v>
      </c>
      <c r="AC27" s="221">
        <f>ROUND(AB27*$B$1,3)</f>
        <v>2.561</v>
      </c>
      <c r="AD27" s="221">
        <f>ROUND(AC27*$B$1,3)</f>
        <v>2.569</v>
      </c>
      <c r="AE27" s="221">
        <f>ROUND(AD27*$B$1,3)</f>
        <v>2.577</v>
      </c>
      <c r="AF27" s="221">
        <f>ROUND(AE27*$B$1,3)</f>
        <v>2.585</v>
      </c>
      <c r="AG27" s="221">
        <f>ROUND(AF27*$B$1,3)</f>
        <v>2.593</v>
      </c>
      <c r="AH27" s="221">
        <f>ROUND(AG27*$B$1,3)</f>
        <v>2.601</v>
      </c>
      <c r="AI27" s="221">
        <f>ROUND(AH27*$B$1,3)</f>
        <v>2.61</v>
      </c>
      <c r="AJ27" s="221">
        <f>ROUND(AI27*$B$1,3)</f>
        <v>2.619</v>
      </c>
      <c r="AK27" s="221">
        <f>ROUND(AJ27*$B$1,3)</f>
        <v>2.628</v>
      </c>
      <c r="AL27" s="221">
        <f>ROUND(AK27*$B$1,3)</f>
        <v>2.637</v>
      </c>
      <c r="AM27" s="221">
        <f>ROUND(AL27*$B$1,3)</f>
        <v>2.646</v>
      </c>
      <c r="AN27" s="221">
        <f>ROUND(AM27*$B$1,3)</f>
        <v>2.655</v>
      </c>
      <c r="AO27" s="221">
        <f>ROUND(AN27*$B$1,3)</f>
        <v>2.664</v>
      </c>
      <c r="AP27" s="221">
        <f>ROUND(AO27*$B$1,3)</f>
        <v>2.673</v>
      </c>
      <c r="AQ27" s="221">
        <f>ROUND(AP27*$B$1,3)</f>
        <v>2.682</v>
      </c>
      <c r="AR27" s="221">
        <f>ROUND(AQ27*$B$1,3)</f>
        <v>2.691</v>
      </c>
      <c r="AS27" s="221">
        <f>ROUND(AR27*$B$1,3)</f>
        <v>2.7</v>
      </c>
      <c r="AT27" s="221">
        <f>ROUND(AS27*$B$1,3)</f>
        <v>2.709</v>
      </c>
      <c r="AU27" s="221">
        <f>ROUND(AT27*$B$1,3)</f>
        <v>2.718</v>
      </c>
      <c r="AV27" s="221">
        <f>ROUND(AU27*$B$1,3)</f>
        <v>2.727</v>
      </c>
      <c r="AW27" s="221">
        <f>ROUND(AV27*$B$1,3)</f>
        <v>2.736</v>
      </c>
      <c r="AX27" s="221">
        <f>ROUND(AW27*$B$1,3)</f>
        <v>2.745</v>
      </c>
      <c r="AY27" s="221">
        <f>ROUND(AX27*$B$1,3)</f>
        <v>2.754</v>
      </c>
      <c r="AZ27" s="221">
        <f>ROUND(AY27*$B$1,3)</f>
        <v>2.763</v>
      </c>
      <c r="BA27" s="221">
        <f>ROUND(AZ27*$B$1,3)</f>
        <v>2.772</v>
      </c>
      <c r="BB27" s="221">
        <f>ROUND(BA27*$B$1,3)</f>
        <v>2.781</v>
      </c>
      <c r="BC27" s="221">
        <f>ROUND(BB27*$B$1,3)</f>
        <v>2.79</v>
      </c>
      <c r="BD27" s="221">
        <f>ROUND(BC27*$B$1,3)</f>
        <v>2.799</v>
      </c>
      <c r="BE27" s="221">
        <f>ROUND(BD27*$B$1,3)</f>
        <v>2.808</v>
      </c>
      <c r="BF27" s="221"/>
      <c r="BG27" s="221"/>
      <c r="BH27" s="221"/>
      <c r="BI27" s="221"/>
      <c r="BJ27" s="221"/>
      <c r="BK27" s="221"/>
      <c r="BL27" s="221"/>
      <c r="BM27" s="221"/>
      <c r="BN27" s="221"/>
      <c r="BO27" s="221"/>
      <c r="BP27" s="221"/>
      <c r="BQ27" s="221"/>
      <c r="BR27" s="14"/>
    </row>
    <row r="28" ht="12.75" customHeight="1">
      <c r="A28" s="10"/>
      <c r="B28" s="222"/>
      <c r="C28" t="s" s="154">
        <f t="shared" si="1157" ref="C28:BE31">""</f>
      </c>
      <c r="D28" t="s" s="154">
        <f t="shared" si="1157"/>
      </c>
      <c r="E28" t="s" s="220">
        <f t="shared" si="1157"/>
      </c>
      <c r="F28" t="s" s="220">
        <f t="shared" si="1157"/>
      </c>
      <c r="G28" t="s" s="154">
        <f t="shared" si="1157"/>
      </c>
      <c r="H28" t="s" s="154">
        <f t="shared" si="1157"/>
      </c>
      <c r="I28" t="s" s="220">
        <f t="shared" si="1157"/>
      </c>
      <c r="J28" t="s" s="223">
        <f t="shared" si="1157"/>
      </c>
      <c r="K28" t="s" s="223">
        <f t="shared" si="1157"/>
      </c>
      <c r="L28" t="s" s="223">
        <f t="shared" si="1157"/>
      </c>
      <c r="M28" t="s" s="223">
        <f t="shared" si="1157"/>
      </c>
      <c r="N28" t="s" s="223">
        <f t="shared" si="1157"/>
      </c>
      <c r="O28" t="s" s="223">
        <f t="shared" si="1157"/>
      </c>
      <c r="P28" t="s" s="223">
        <f t="shared" si="1157"/>
      </c>
      <c r="Q28" t="s" s="223">
        <f t="shared" si="1157"/>
      </c>
      <c r="R28" t="s" s="223">
        <f t="shared" si="1157"/>
      </c>
      <c r="S28" t="s" s="223">
        <f t="shared" si="1157"/>
      </c>
      <c r="T28" t="s" s="223">
        <f t="shared" si="1157"/>
      </c>
      <c r="U28" t="s" s="223">
        <f t="shared" si="1157"/>
      </c>
      <c r="V28" t="s" s="223">
        <f t="shared" si="1157"/>
      </c>
      <c r="W28" t="s" s="223">
        <f t="shared" si="1157"/>
      </c>
      <c r="X28" t="s" s="223">
        <f t="shared" si="1157"/>
      </c>
      <c r="Y28" t="s" s="223">
        <f t="shared" si="1157"/>
      </c>
      <c r="Z28" t="s" s="223">
        <f t="shared" si="1157"/>
      </c>
      <c r="AA28" t="s" s="223">
        <f t="shared" si="1157"/>
      </c>
      <c r="AB28" t="s" s="223">
        <f t="shared" si="1157"/>
      </c>
      <c r="AC28" t="s" s="223">
        <f t="shared" si="1157"/>
      </c>
      <c r="AD28" t="s" s="223">
        <f t="shared" si="1157"/>
      </c>
      <c r="AE28" t="s" s="223">
        <f t="shared" si="1157"/>
      </c>
      <c r="AF28" t="s" s="223">
        <f t="shared" si="1157"/>
      </c>
      <c r="AG28" t="s" s="223">
        <f t="shared" si="1157"/>
      </c>
      <c r="AH28" t="s" s="223">
        <f t="shared" si="1157"/>
      </c>
      <c r="AI28" t="s" s="223">
        <f t="shared" si="1157"/>
      </c>
      <c r="AJ28" t="s" s="223">
        <f t="shared" si="1157"/>
      </c>
      <c r="AK28" t="s" s="223">
        <f t="shared" si="1157"/>
      </c>
      <c r="AL28" t="s" s="223">
        <f t="shared" si="1157"/>
      </c>
      <c r="AM28" t="s" s="223">
        <f t="shared" si="1157"/>
      </c>
      <c r="AN28" t="s" s="223">
        <f t="shared" si="1157"/>
      </c>
      <c r="AO28" t="s" s="223">
        <f t="shared" si="1157"/>
      </c>
      <c r="AP28" t="s" s="223">
        <f t="shared" si="1157"/>
      </c>
      <c r="AQ28" t="s" s="223">
        <f t="shared" si="1157"/>
      </c>
      <c r="AR28" t="s" s="223">
        <f t="shared" si="1157"/>
      </c>
      <c r="AS28" t="s" s="223">
        <f t="shared" si="1157"/>
      </c>
      <c r="AT28" t="s" s="223">
        <f t="shared" si="1157"/>
      </c>
      <c r="AU28" t="s" s="223">
        <f t="shared" si="1157"/>
      </c>
      <c r="AV28" t="s" s="223">
        <f t="shared" si="1157"/>
      </c>
      <c r="AW28" t="s" s="223">
        <f t="shared" si="1157"/>
      </c>
      <c r="AX28" t="s" s="223">
        <f t="shared" si="1157"/>
      </c>
      <c r="AY28" t="s" s="223">
        <f t="shared" si="1157"/>
      </c>
      <c r="AZ28" t="s" s="223">
        <f t="shared" si="1157"/>
      </c>
      <c r="BA28" t="s" s="223">
        <f t="shared" si="1157"/>
      </c>
      <c r="BB28" t="s" s="223">
        <f t="shared" si="1157"/>
      </c>
      <c r="BC28" t="s" s="223">
        <f t="shared" si="1157"/>
      </c>
      <c r="BD28" t="s" s="223">
        <f t="shared" si="1157"/>
      </c>
      <c r="BE28" t="s" s="223">
        <f t="shared" si="1157"/>
      </c>
      <c r="BF28" s="221"/>
      <c r="BG28" s="221"/>
      <c r="BH28" s="221"/>
      <c r="BI28" s="221"/>
      <c r="BJ28" s="221"/>
      <c r="BK28" s="221"/>
      <c r="BL28" s="221"/>
      <c r="BM28" s="221"/>
      <c r="BN28" s="221"/>
      <c r="BO28" s="221"/>
      <c r="BP28" s="221"/>
      <c r="BQ28" s="221"/>
      <c r="BR28" s="14"/>
    </row>
    <row r="29" ht="12.75" customHeight="1">
      <c r="A29" s="10"/>
      <c r="B29" s="222"/>
      <c r="C29" t="s" s="154">
        <f>K221</f>
        <v>2506</v>
      </c>
      <c r="D29" s="219">
        <v>150</v>
      </c>
      <c r="E29" t="s" s="220">
        <v>50</v>
      </c>
      <c r="F29" t="s" s="220">
        <v>2517</v>
      </c>
      <c r="G29" s="219">
        <v>0</v>
      </c>
      <c r="H29" s="219">
        <v>75</v>
      </c>
      <c r="I29" t="s" s="154">
        <v>50</v>
      </c>
      <c r="J29" s="225">
        <f>J5</f>
        <v>0.6870000000000001</v>
      </c>
      <c r="K29" s="221">
        <f>ROUND(J29*$B$1,3)</f>
        <v>0.6890000000000001</v>
      </c>
      <c r="L29" s="221">
        <f>ROUND(K29*$B$1,3)</f>
        <v>0.6909999999999999</v>
      </c>
      <c r="M29" s="221">
        <f>ROUND(L29*$B$1,3)</f>
        <v>0.6929999999999999</v>
      </c>
      <c r="N29" s="221">
        <f>ROUND(M29*$B$1,3)</f>
        <v>0.6950000000000001</v>
      </c>
      <c r="O29" s="221">
        <f>ROUND(N29*$B$1,3)</f>
        <v>0.6970000000000001</v>
      </c>
      <c r="P29" s="221">
        <f>ROUND(O29*$B$1,3)</f>
        <v>0.6990000000000001</v>
      </c>
      <c r="Q29" s="221">
        <f>ROUND(P29*$B$1,3)</f>
        <v>0.701</v>
      </c>
      <c r="R29" s="221">
        <f>ROUND(Q29*$B$1,3)</f>
        <v>0.703</v>
      </c>
      <c r="S29" s="221">
        <f>ROUND(R29*$B$1,3)</f>
        <v>0.705</v>
      </c>
      <c r="T29" s="221">
        <f>ROUND(S29*$B$1,3)</f>
        <v>0.7070000000000001</v>
      </c>
      <c r="U29" s="221">
        <f>ROUND(T29*$B$1,3)</f>
        <v>0.7090000000000001</v>
      </c>
      <c r="V29" s="221">
        <f>ROUND(U29*$B$1,3)</f>
        <v>0.711</v>
      </c>
      <c r="W29" s="221">
        <f>ROUND(V29*$B$1,3)</f>
        <v>0.713</v>
      </c>
      <c r="X29" s="221">
        <f>ROUND(W29*$B$1,3)</f>
        <v>0.7150000000000001</v>
      </c>
      <c r="Y29" s="221">
        <f>ROUND(X29*$B$1,3)</f>
        <v>0.717</v>
      </c>
      <c r="Z29" s="221">
        <f>ROUND(Y29*$B$1,3)</f>
        <v>0.7190000000000001</v>
      </c>
      <c r="AA29" s="221">
        <f>ROUND(Z29*$B$1,3)</f>
        <v>0.7209999999999999</v>
      </c>
      <c r="AB29" s="221">
        <f>ROUND(AA29*$B$1,3)</f>
        <v>0.723</v>
      </c>
      <c r="AC29" s="221">
        <f>ROUND(AB29*$B$1,3)</f>
        <v>0.725</v>
      </c>
      <c r="AD29" s="221">
        <f>ROUND(AC29*$B$1,3)</f>
        <v>0.7270000000000001</v>
      </c>
      <c r="AE29" s="221">
        <f>ROUND(AD29*$B$1,3)</f>
        <v>0.7290000000000001</v>
      </c>
      <c r="AF29" s="221">
        <f>ROUND(AE29*$B$1,3)</f>
        <v>0.731</v>
      </c>
      <c r="AG29" s="221">
        <f>ROUND(AF29*$B$1,3)</f>
        <v>0.733</v>
      </c>
      <c r="AH29" s="221">
        <f>ROUND(AG29*$B$1,3)</f>
        <v>0.735</v>
      </c>
      <c r="AI29" s="221">
        <f>ROUND(AH29*$B$1,3)</f>
        <v>0.737</v>
      </c>
      <c r="AJ29" s="221">
        <f>ROUND(AI29*$B$1,3)</f>
        <v>0.7390000000000001</v>
      </c>
      <c r="AK29" s="221">
        <f>ROUND(AJ29*$B$1,3)</f>
        <v>0.7409999999999999</v>
      </c>
      <c r="AL29" s="221">
        <f>ROUND(AK29*$B$1,3)</f>
        <v>0.743</v>
      </c>
      <c r="AM29" s="221">
        <f>ROUND(AL29*$B$1,3)</f>
        <v>0.745</v>
      </c>
      <c r="AN29" s="221">
        <f>ROUND(AM29*$B$1,3)</f>
        <v>0.7470000000000001</v>
      </c>
      <c r="AO29" s="221">
        <f>ROUND(AN29*$B$1,3)</f>
        <v>0.749</v>
      </c>
      <c r="AP29" s="221">
        <f>ROUND(AO29*$B$1,3)</f>
        <v>0.751</v>
      </c>
      <c r="AQ29" s="221">
        <f>ROUND(AP29*$B$1,3)</f>
        <v>0.7529999999999999</v>
      </c>
      <c r="AR29" s="221">
        <f>ROUND(AQ29*$B$1,3)</f>
        <v>0.755</v>
      </c>
      <c r="AS29" s="221">
        <f>ROUND(AR29*$B$1,3)</f>
        <v>0.757</v>
      </c>
      <c r="AT29" s="221">
        <f>ROUND(AS29*$B$1,3)</f>
        <v>0.7590000000000001</v>
      </c>
      <c r="AU29" s="221">
        <f>ROUND(AT29*$B$1,3)</f>
        <v>0.7609999999999999</v>
      </c>
      <c r="AV29" s="221">
        <f>ROUND(AU29*$B$1,3)</f>
        <v>0.763</v>
      </c>
      <c r="AW29" s="221">
        <f>ROUND(AV29*$B$1,3)</f>
        <v>0.765</v>
      </c>
      <c r="AX29" s="221">
        <f>ROUND(AW29*$B$1,3)</f>
        <v>0.768</v>
      </c>
      <c r="AY29" s="221">
        <f>ROUND(AX29*$B$1,3)</f>
        <v>0.7709999999999999</v>
      </c>
      <c r="AZ29" s="221">
        <f>ROUND(AY29*$B$1,3)</f>
        <v>0.774</v>
      </c>
      <c r="BA29" s="221">
        <f>ROUND(AZ29*$B$1,3)</f>
        <v>0.777</v>
      </c>
      <c r="BB29" s="221">
        <f>ROUND(BA29*$B$1,3)</f>
        <v>0.78</v>
      </c>
      <c r="BC29" s="221">
        <f>ROUND(BB29*$B$1,3)</f>
        <v>0.783</v>
      </c>
      <c r="BD29" s="221">
        <f>ROUND(BC29*$B$1,3)</f>
        <v>0.7859999999999999</v>
      </c>
      <c r="BE29" s="221">
        <f>ROUND(BD29*$B$1,3)</f>
        <v>0.789</v>
      </c>
      <c r="BF29" s="221"/>
      <c r="BG29" s="221"/>
      <c r="BH29" s="221"/>
      <c r="BI29" s="221"/>
      <c r="BJ29" s="221"/>
      <c r="BK29" s="221"/>
      <c r="BL29" s="221"/>
      <c r="BM29" s="221"/>
      <c r="BN29" s="221"/>
      <c r="BO29" s="221"/>
      <c r="BP29" s="221"/>
      <c r="BQ29" s="221"/>
      <c r="BR29" s="14"/>
    </row>
    <row r="30" ht="12.75" customHeight="1">
      <c r="A30" s="10"/>
      <c r="B30" s="222"/>
      <c r="C30" t="s" s="154">
        <f>K221</f>
        <v>2506</v>
      </c>
      <c r="D30" s="219">
        <v>150</v>
      </c>
      <c r="E30" t="s" s="220">
        <v>50</v>
      </c>
      <c r="F30" t="s" s="220">
        <v>2518</v>
      </c>
      <c r="G30" s="219">
        <v>75</v>
      </c>
      <c r="H30" s="219">
        <v>150</v>
      </c>
      <c r="I30" t="s" s="220">
        <v>50</v>
      </c>
      <c r="J30" s="225">
        <f>J6</f>
        <v>0.819</v>
      </c>
      <c r="K30" s="221">
        <f>ROUND(J30*$B$1,3)</f>
        <v>0.8220000000000001</v>
      </c>
      <c r="L30" s="221">
        <f>ROUND(K30*$B$1,3)</f>
        <v>0.825</v>
      </c>
      <c r="M30" s="221">
        <f>ROUND(L30*$B$1,3)</f>
        <v>0.828</v>
      </c>
      <c r="N30" s="221">
        <f>ROUND(M30*$B$1,3)</f>
        <v>0.8309999999999998</v>
      </c>
      <c r="O30" s="221">
        <f>ROUND(N30*$B$1,3)</f>
        <v>0.834</v>
      </c>
      <c r="P30" s="221">
        <f>ROUND(O30*$B$1,3)</f>
        <v>0.8370000000000001</v>
      </c>
      <c r="Q30" s="221">
        <f>ROUND(P30*$B$1,3)</f>
        <v>0.8400000000000001</v>
      </c>
      <c r="R30" s="221">
        <f>ROUND(Q30*$B$1,3)</f>
        <v>0.843</v>
      </c>
      <c r="S30" s="221">
        <f>ROUND(R30*$B$1,3)</f>
        <v>0.8459999999999999</v>
      </c>
      <c r="T30" s="221">
        <f>ROUND(S30*$B$1,3)</f>
        <v>0.849</v>
      </c>
      <c r="U30" s="221">
        <f>ROUND(T30*$B$1,3)</f>
        <v>0.852</v>
      </c>
      <c r="V30" s="221">
        <f>ROUND(U30*$B$1,3)</f>
        <v>0.8550000000000001</v>
      </c>
      <c r="W30" s="221">
        <f>ROUND(V30*$B$1,3)</f>
        <v>0.858</v>
      </c>
      <c r="X30" s="221">
        <f>ROUND(W30*$B$1,3)</f>
        <v>0.861</v>
      </c>
      <c r="Y30" s="221">
        <f>ROUND(X30*$B$1,3)</f>
        <v>0.8640000000000001</v>
      </c>
      <c r="Z30" s="221">
        <f>ROUND(Y30*$B$1,3)</f>
        <v>0.867</v>
      </c>
      <c r="AA30" s="221">
        <f>ROUND(Z30*$B$1,3)</f>
        <v>0.8699999999999999</v>
      </c>
      <c r="AB30" s="221">
        <f>ROUND(AA30*$B$1,3)</f>
        <v>0.873</v>
      </c>
      <c r="AC30" s="221">
        <f>ROUND(AB30*$B$1,3)</f>
        <v>0.876</v>
      </c>
      <c r="AD30" s="221">
        <f>ROUND(AC30*$B$1,3)</f>
        <v>0.8790000000000001</v>
      </c>
      <c r="AE30" s="221">
        <f>ROUND(AD30*$B$1,3)</f>
        <v>0.882</v>
      </c>
      <c r="AF30" s="221">
        <f>ROUND(AE30*$B$1,3)</f>
        <v>0.885</v>
      </c>
      <c r="AG30" s="221">
        <f>ROUND(AF30*$B$1,3)</f>
        <v>0.8879999999999999</v>
      </c>
      <c r="AH30" s="221">
        <f>ROUND(AG30*$B$1,3)</f>
        <v>0.891</v>
      </c>
      <c r="AI30" s="221">
        <f>ROUND(AH30*$B$1,3)</f>
        <v>0.8940000000000001</v>
      </c>
      <c r="AJ30" s="221">
        <f>ROUND(AI30*$B$1,3)</f>
        <v>0.897</v>
      </c>
      <c r="AK30" s="221">
        <f>ROUND(AJ30*$B$1,3)</f>
        <v>0.9</v>
      </c>
      <c r="AL30" s="221">
        <f>ROUND(AK30*$B$1,3)</f>
        <v>0.9029999999999999</v>
      </c>
      <c r="AM30" s="221">
        <f>ROUND(AL30*$B$1,3)</f>
        <v>0.9059999999999999</v>
      </c>
      <c r="AN30" s="221">
        <f>ROUND(AM30*$B$1,3)</f>
        <v>0.909</v>
      </c>
      <c r="AO30" s="221">
        <f>ROUND(AN30*$B$1,3)</f>
        <v>0.9120000000000001</v>
      </c>
      <c r="AP30" s="221">
        <f>ROUND(AO30*$B$1,3)</f>
        <v>0.915</v>
      </c>
      <c r="AQ30" s="221">
        <f>ROUND(AP30*$B$1,3)</f>
        <v>0.9179999999999999</v>
      </c>
      <c r="AR30" s="221">
        <f>ROUND(AQ30*$B$1,3)</f>
        <v>0.9209999999999999</v>
      </c>
      <c r="AS30" s="221">
        <f>ROUND(AR30*$B$1,3)</f>
        <v>0.924</v>
      </c>
      <c r="AT30" s="221">
        <f>ROUND(AS30*$B$1,3)</f>
        <v>0.9269999999999999</v>
      </c>
      <c r="AU30" s="221">
        <f>ROUND(AT30*$B$1,3)</f>
        <v>0.93</v>
      </c>
      <c r="AV30" s="221">
        <f>ROUND(AU30*$B$1,3)</f>
        <v>0.9330000000000001</v>
      </c>
      <c r="AW30" s="221">
        <f>ROUND(AV30*$B$1,3)</f>
        <v>0.9359999999999999</v>
      </c>
      <c r="AX30" s="221">
        <f>ROUND(AW30*$B$1,3)</f>
        <v>0.9390000000000001</v>
      </c>
      <c r="AY30" s="221">
        <f>ROUND(AX30*$B$1,3)</f>
        <v>0.9419999999999999</v>
      </c>
      <c r="AZ30" s="221">
        <f>ROUND(AY30*$B$1,3)</f>
        <v>0.945</v>
      </c>
      <c r="BA30" s="221">
        <f>ROUND(AZ30*$B$1,3)</f>
        <v>0.9480000000000001</v>
      </c>
      <c r="BB30" s="221">
        <f>ROUND(BA30*$B$1,3)</f>
        <v>0.951</v>
      </c>
      <c r="BC30" s="221">
        <f>ROUND(BB30*$B$1,3)</f>
        <v>0.9540000000000001</v>
      </c>
      <c r="BD30" s="221">
        <f>ROUND(BC30*$B$1,3)</f>
        <v>0.9570000000000001</v>
      </c>
      <c r="BE30" s="221">
        <f>ROUND(BD30*$B$1,3)</f>
        <v>0.96</v>
      </c>
      <c r="BF30" s="221"/>
      <c r="BG30" s="221"/>
      <c r="BH30" s="221"/>
      <c r="BI30" s="221"/>
      <c r="BJ30" s="221"/>
      <c r="BK30" s="221"/>
      <c r="BL30" s="221"/>
      <c r="BM30" s="221"/>
      <c r="BN30" s="221"/>
      <c r="BO30" s="221"/>
      <c r="BP30" s="221"/>
      <c r="BQ30" s="221"/>
      <c r="BR30" s="14"/>
    </row>
    <row r="31" ht="12.75" customHeight="1">
      <c r="A31" s="10"/>
      <c r="B31" s="222"/>
      <c r="C31" t="s" s="154">
        <f t="shared" si="1157"/>
      </c>
      <c r="D31" t="s" s="154">
        <f t="shared" si="1157"/>
      </c>
      <c r="E31" t="s" s="220">
        <f t="shared" si="1157"/>
      </c>
      <c r="F31" t="s" s="220">
        <f t="shared" si="1157"/>
      </c>
      <c r="G31" t="s" s="154">
        <f t="shared" si="1157"/>
      </c>
      <c r="H31" t="s" s="154">
        <f t="shared" si="1157"/>
      </c>
      <c r="I31" t="s" s="154">
        <f t="shared" si="1157"/>
      </c>
      <c r="J31" t="s" s="154">
        <f t="shared" si="1157"/>
      </c>
      <c r="K31" t="s" s="154">
        <f t="shared" si="1157"/>
      </c>
      <c r="L31" t="s" s="154">
        <f t="shared" si="1157"/>
      </c>
      <c r="M31" t="s" s="154">
        <f t="shared" si="1157"/>
      </c>
      <c r="N31" t="s" s="154">
        <f t="shared" si="1157"/>
      </c>
      <c r="O31" t="s" s="154">
        <f t="shared" si="1157"/>
      </c>
      <c r="P31" t="s" s="154">
        <f t="shared" si="1157"/>
      </c>
      <c r="Q31" t="s" s="154">
        <f t="shared" si="1157"/>
      </c>
      <c r="R31" t="s" s="154">
        <f t="shared" si="1157"/>
      </c>
      <c r="S31" t="s" s="154">
        <f t="shared" si="1157"/>
      </c>
      <c r="T31" t="s" s="154">
        <f t="shared" si="1157"/>
      </c>
      <c r="U31" t="s" s="154">
        <f t="shared" si="1157"/>
      </c>
      <c r="V31" t="s" s="154">
        <f t="shared" si="1157"/>
      </c>
      <c r="W31" t="s" s="154">
        <f t="shared" si="1157"/>
      </c>
      <c r="X31" t="s" s="154">
        <f t="shared" si="1157"/>
      </c>
      <c r="Y31" t="s" s="154">
        <f t="shared" si="1157"/>
      </c>
      <c r="Z31" t="s" s="154">
        <f t="shared" si="1157"/>
      </c>
      <c r="AA31" t="s" s="154">
        <f t="shared" si="1157"/>
      </c>
      <c r="AB31" t="s" s="154">
        <f t="shared" si="1157"/>
      </c>
      <c r="AC31" t="s" s="154">
        <f t="shared" si="1157"/>
      </c>
      <c r="AD31" t="s" s="154">
        <f t="shared" si="1157"/>
      </c>
      <c r="AE31" t="s" s="154">
        <f t="shared" si="1157"/>
      </c>
      <c r="AF31" t="s" s="154">
        <f t="shared" si="1157"/>
      </c>
      <c r="AG31" t="s" s="154">
        <f t="shared" si="1157"/>
      </c>
      <c r="AH31" t="s" s="154">
        <f t="shared" si="1157"/>
      </c>
      <c r="AI31" t="s" s="154">
        <f t="shared" si="1157"/>
      </c>
      <c r="AJ31" t="s" s="154">
        <f t="shared" si="1157"/>
      </c>
      <c r="AK31" t="s" s="154">
        <f t="shared" si="1157"/>
      </c>
      <c r="AL31" t="s" s="154">
        <f t="shared" si="1157"/>
      </c>
      <c r="AM31" t="s" s="154">
        <f t="shared" si="1157"/>
      </c>
      <c r="AN31" t="s" s="154">
        <f t="shared" si="1157"/>
      </c>
      <c r="AO31" t="s" s="154">
        <f t="shared" si="1157"/>
      </c>
      <c r="AP31" t="s" s="154">
        <f t="shared" si="1157"/>
      </c>
      <c r="AQ31" t="s" s="154">
        <f t="shared" si="1157"/>
      </c>
      <c r="AR31" t="s" s="154">
        <f t="shared" si="1157"/>
      </c>
      <c r="AS31" t="s" s="154">
        <f t="shared" si="1157"/>
      </c>
      <c r="AT31" t="s" s="154">
        <f t="shared" si="1157"/>
      </c>
      <c r="AU31" t="s" s="154">
        <f t="shared" si="1157"/>
      </c>
      <c r="AV31" t="s" s="154">
        <f t="shared" si="1157"/>
      </c>
      <c r="AW31" t="s" s="154">
        <f t="shared" si="1157"/>
      </c>
      <c r="AX31" t="s" s="154">
        <f t="shared" si="1157"/>
      </c>
      <c r="AY31" t="s" s="154">
        <f t="shared" si="1157"/>
      </c>
      <c r="AZ31" t="s" s="154">
        <f t="shared" si="1157"/>
      </c>
      <c r="BA31" t="s" s="154">
        <f t="shared" si="1157"/>
      </c>
      <c r="BB31" t="s" s="154">
        <f t="shared" si="1157"/>
      </c>
      <c r="BC31" t="s" s="154">
        <f t="shared" si="1157"/>
      </c>
      <c r="BD31" t="s" s="154">
        <f t="shared" si="1157"/>
      </c>
      <c r="BE31" t="s" s="154">
        <f t="shared" si="1157"/>
      </c>
      <c r="BF31" s="225"/>
      <c r="BG31" s="225"/>
      <c r="BH31" s="225"/>
      <c r="BI31" s="225"/>
      <c r="BJ31" s="225"/>
      <c r="BK31" s="225"/>
      <c r="BL31" s="225"/>
      <c r="BM31" s="225"/>
      <c r="BN31" s="225"/>
      <c r="BO31" s="225"/>
      <c r="BP31" s="225"/>
      <c r="BQ31" s="225"/>
      <c r="BR31" s="14"/>
    </row>
    <row r="32" ht="12.75" customHeight="1">
      <c r="A32" s="10"/>
      <c r="B32" s="222"/>
      <c r="C32" t="s" s="154">
        <f t="shared" si="1365" ref="C32:BE32">""</f>
      </c>
      <c r="D32" t="s" s="154">
        <f t="shared" si="1365"/>
      </c>
      <c r="E32" t="s" s="220">
        <f t="shared" si="1365"/>
      </c>
      <c r="F32" t="s" s="220">
        <f t="shared" si="1365"/>
      </c>
      <c r="G32" t="s" s="154">
        <f t="shared" si="1365"/>
      </c>
      <c r="H32" t="s" s="154">
        <f t="shared" si="1365"/>
      </c>
      <c r="I32" t="s" s="220">
        <f t="shared" si="1365"/>
      </c>
      <c r="J32" t="s" s="154">
        <f t="shared" si="1365"/>
      </c>
      <c r="K32" t="s" s="154">
        <f t="shared" si="1365"/>
      </c>
      <c r="L32" t="s" s="154">
        <f t="shared" si="1365"/>
      </c>
      <c r="M32" t="s" s="154">
        <f t="shared" si="1365"/>
      </c>
      <c r="N32" t="s" s="154">
        <f t="shared" si="1365"/>
      </c>
      <c r="O32" t="s" s="154">
        <f t="shared" si="1365"/>
      </c>
      <c r="P32" t="s" s="154">
        <f t="shared" si="1365"/>
      </c>
      <c r="Q32" t="s" s="154">
        <f t="shared" si="1365"/>
      </c>
      <c r="R32" t="s" s="154">
        <f t="shared" si="1365"/>
      </c>
      <c r="S32" t="s" s="154">
        <f t="shared" si="1365"/>
      </c>
      <c r="T32" t="s" s="154">
        <f t="shared" si="1365"/>
      </c>
      <c r="U32" t="s" s="154">
        <f t="shared" si="1365"/>
      </c>
      <c r="V32" t="s" s="154">
        <f t="shared" si="1365"/>
      </c>
      <c r="W32" t="s" s="154">
        <f t="shared" si="1365"/>
      </c>
      <c r="X32" t="s" s="154">
        <f t="shared" si="1365"/>
      </c>
      <c r="Y32" t="s" s="154">
        <f t="shared" si="1365"/>
      </c>
      <c r="Z32" t="s" s="154">
        <f t="shared" si="1365"/>
      </c>
      <c r="AA32" t="s" s="154">
        <f t="shared" si="1365"/>
      </c>
      <c r="AB32" t="s" s="154">
        <f t="shared" si="1365"/>
      </c>
      <c r="AC32" t="s" s="154">
        <f t="shared" si="1365"/>
      </c>
      <c r="AD32" t="s" s="154">
        <f t="shared" si="1365"/>
      </c>
      <c r="AE32" t="s" s="154">
        <f t="shared" si="1365"/>
      </c>
      <c r="AF32" t="s" s="154">
        <f t="shared" si="1365"/>
      </c>
      <c r="AG32" t="s" s="154">
        <f t="shared" si="1365"/>
      </c>
      <c r="AH32" t="s" s="154">
        <f t="shared" si="1365"/>
      </c>
      <c r="AI32" t="s" s="154">
        <f t="shared" si="1365"/>
      </c>
      <c r="AJ32" t="s" s="154">
        <f t="shared" si="1365"/>
      </c>
      <c r="AK32" t="s" s="154">
        <f t="shared" si="1365"/>
      </c>
      <c r="AL32" t="s" s="154">
        <f t="shared" si="1365"/>
      </c>
      <c r="AM32" t="s" s="154">
        <f t="shared" si="1365"/>
      </c>
      <c r="AN32" t="s" s="154">
        <f t="shared" si="1365"/>
      </c>
      <c r="AO32" t="s" s="154">
        <f t="shared" si="1365"/>
      </c>
      <c r="AP32" t="s" s="154">
        <f t="shared" si="1365"/>
      </c>
      <c r="AQ32" t="s" s="154">
        <f t="shared" si="1365"/>
      </c>
      <c r="AR32" t="s" s="154">
        <f t="shared" si="1365"/>
      </c>
      <c r="AS32" t="s" s="154">
        <f t="shared" si="1365"/>
      </c>
      <c r="AT32" t="s" s="154">
        <f t="shared" si="1365"/>
      </c>
      <c r="AU32" t="s" s="154">
        <f t="shared" si="1365"/>
      </c>
      <c r="AV32" t="s" s="154">
        <f t="shared" si="1365"/>
      </c>
      <c r="AW32" t="s" s="154">
        <f t="shared" si="1365"/>
      </c>
      <c r="AX32" t="s" s="154">
        <f t="shared" si="1365"/>
      </c>
      <c r="AY32" t="s" s="154">
        <f t="shared" si="1365"/>
      </c>
      <c r="AZ32" t="s" s="154">
        <f t="shared" si="1365"/>
      </c>
      <c r="BA32" t="s" s="154">
        <f t="shared" si="1365"/>
      </c>
      <c r="BB32" t="s" s="154">
        <f t="shared" si="1365"/>
      </c>
      <c r="BC32" t="s" s="154">
        <f t="shared" si="1365"/>
      </c>
      <c r="BD32" t="s" s="154">
        <f t="shared" si="1365"/>
      </c>
      <c r="BE32" t="s" s="154">
        <f t="shared" si="1365"/>
      </c>
      <c r="BF32" s="225"/>
      <c r="BG32" s="225"/>
      <c r="BH32" s="225"/>
      <c r="BI32" s="225"/>
      <c r="BJ32" s="225"/>
      <c r="BK32" s="225"/>
      <c r="BL32" s="225"/>
      <c r="BM32" s="225"/>
      <c r="BN32" s="225"/>
      <c r="BO32" s="225"/>
      <c r="BP32" s="225"/>
      <c r="BQ32" s="225"/>
      <c r="BR32" s="14"/>
    </row>
    <row r="33" ht="12.75" customHeight="1">
      <c r="A33" s="10"/>
      <c r="B33" s="222"/>
      <c r="C33" t="s" s="154">
        <f>K221</f>
        <v>2506</v>
      </c>
      <c r="D33" s="219">
        <v>151</v>
      </c>
      <c r="E33" t="s" s="220">
        <v>50</v>
      </c>
      <c r="F33" t="s" s="220">
        <v>2519</v>
      </c>
      <c r="G33" s="219">
        <v>0</v>
      </c>
      <c r="H33" s="219">
        <v>75</v>
      </c>
      <c r="I33" t="s" s="154">
        <v>50</v>
      </c>
      <c r="J33" s="225">
        <f>J5</f>
        <v>0.6870000000000001</v>
      </c>
      <c r="K33" s="221">
        <f>ROUND(J33*$B$1,3)</f>
        <v>0.6890000000000001</v>
      </c>
      <c r="L33" s="221">
        <f>ROUND(K33*$B$1,3)</f>
        <v>0.6909999999999999</v>
      </c>
      <c r="M33" s="221">
        <f>ROUND(L33*$B$1,3)</f>
        <v>0.6929999999999999</v>
      </c>
      <c r="N33" s="221">
        <f>ROUND(M33*$B$1,3)</f>
        <v>0.6950000000000001</v>
      </c>
      <c r="O33" s="221">
        <f>ROUND(N33*$B$1,3)</f>
        <v>0.6970000000000001</v>
      </c>
      <c r="P33" s="221">
        <f>ROUND(O33*$B$1,3)</f>
        <v>0.6990000000000001</v>
      </c>
      <c r="Q33" s="221">
        <f>ROUND(P33*$B$1,3)</f>
        <v>0.701</v>
      </c>
      <c r="R33" s="221">
        <f>ROUND(Q33*$B$1,3)</f>
        <v>0.703</v>
      </c>
      <c r="S33" s="221">
        <f>ROUND(R33*$B$1,3)</f>
        <v>0.705</v>
      </c>
      <c r="T33" s="221">
        <f>ROUND(S33*$B$1,3)</f>
        <v>0.7070000000000001</v>
      </c>
      <c r="U33" s="221">
        <f>ROUND(T33*$B$1,3)</f>
        <v>0.7090000000000001</v>
      </c>
      <c r="V33" s="221">
        <f>ROUND(U33*$B$1,3)</f>
        <v>0.711</v>
      </c>
      <c r="W33" s="221">
        <f>ROUND(V33*$B$1,3)</f>
        <v>0.713</v>
      </c>
      <c r="X33" s="221">
        <f>ROUND(W33*$B$1,3)</f>
        <v>0.7150000000000001</v>
      </c>
      <c r="Y33" s="221">
        <f>ROUND(X33*$B$1,3)</f>
        <v>0.717</v>
      </c>
      <c r="Z33" s="221">
        <f>ROUND(Y33*$B$1,3)</f>
        <v>0.7190000000000001</v>
      </c>
      <c r="AA33" s="221">
        <f>ROUND(Z33*$B$1,3)</f>
        <v>0.7209999999999999</v>
      </c>
      <c r="AB33" s="221">
        <f>ROUND(AA33*$B$1,3)</f>
        <v>0.723</v>
      </c>
      <c r="AC33" s="221">
        <f>ROUND(AB33*$B$1,3)</f>
        <v>0.725</v>
      </c>
      <c r="AD33" s="221">
        <f>ROUND(AC33*$B$1,3)</f>
        <v>0.7270000000000001</v>
      </c>
      <c r="AE33" s="221">
        <f>ROUND(AD33*$B$1,3)</f>
        <v>0.7290000000000001</v>
      </c>
      <c r="AF33" s="221">
        <f>ROUND(AE33*$B$1,3)</f>
        <v>0.731</v>
      </c>
      <c r="AG33" s="221">
        <f>ROUND(AF33*$B$1,3)</f>
        <v>0.733</v>
      </c>
      <c r="AH33" s="221">
        <f>ROUND(AG33*$B$1,3)</f>
        <v>0.735</v>
      </c>
      <c r="AI33" s="221">
        <f>ROUND(AH33*$B$1,3)</f>
        <v>0.737</v>
      </c>
      <c r="AJ33" s="221">
        <f>ROUND(AI33*$B$1,3)</f>
        <v>0.7390000000000001</v>
      </c>
      <c r="AK33" s="221">
        <f>ROUND(AJ33*$B$1,3)</f>
        <v>0.7409999999999999</v>
      </c>
      <c r="AL33" s="221">
        <f>ROUND(AK33*$B$1,3)</f>
        <v>0.743</v>
      </c>
      <c r="AM33" s="221">
        <f>ROUND(AL33*$B$1,3)</f>
        <v>0.745</v>
      </c>
      <c r="AN33" s="221">
        <f>ROUND(AM33*$B$1,3)</f>
        <v>0.7470000000000001</v>
      </c>
      <c r="AO33" s="221">
        <f>ROUND(AN33*$B$1,3)</f>
        <v>0.749</v>
      </c>
      <c r="AP33" s="221">
        <f>ROUND(AO33*$B$1,3)</f>
        <v>0.751</v>
      </c>
      <c r="AQ33" s="221">
        <f>ROUND(AP33*$B$1,3)</f>
        <v>0.7529999999999999</v>
      </c>
      <c r="AR33" s="221">
        <f>ROUND(AQ33*$B$1,3)</f>
        <v>0.755</v>
      </c>
      <c r="AS33" s="221">
        <f>ROUND(AR33*$B$1,3)</f>
        <v>0.757</v>
      </c>
      <c r="AT33" s="221">
        <f>ROUND(AS33*$B$1,3)</f>
        <v>0.7590000000000001</v>
      </c>
      <c r="AU33" s="221">
        <f>ROUND(AT33*$B$1,3)</f>
        <v>0.7609999999999999</v>
      </c>
      <c r="AV33" s="221">
        <f>ROUND(AU33*$B$1,3)</f>
        <v>0.763</v>
      </c>
      <c r="AW33" s="221">
        <f>ROUND(AV33*$B$1,3)</f>
        <v>0.765</v>
      </c>
      <c r="AX33" s="221">
        <f>ROUND(AW33*$B$1,3)</f>
        <v>0.768</v>
      </c>
      <c r="AY33" s="221">
        <f>ROUND(AX33*$B$1,3)</f>
        <v>0.7709999999999999</v>
      </c>
      <c r="AZ33" s="221">
        <f>ROUND(AY33*$B$1,3)</f>
        <v>0.774</v>
      </c>
      <c r="BA33" s="221">
        <f>ROUND(AZ33*$B$1,3)</f>
        <v>0.777</v>
      </c>
      <c r="BB33" s="221">
        <f>ROUND(BA33*$B$1,3)</f>
        <v>0.78</v>
      </c>
      <c r="BC33" s="221">
        <f>ROUND(BB33*$B$1,3)</f>
        <v>0.783</v>
      </c>
      <c r="BD33" s="221">
        <f>ROUND(BC33*$B$1,3)</f>
        <v>0.7859999999999999</v>
      </c>
      <c r="BE33" s="221">
        <f>ROUND(BD33*$B$1,3)</f>
        <v>0.789</v>
      </c>
      <c r="BF33" s="221"/>
      <c r="BG33" s="221"/>
      <c r="BH33" s="221"/>
      <c r="BI33" s="221"/>
      <c r="BJ33" s="221"/>
      <c r="BK33" s="221"/>
      <c r="BL33" s="221"/>
      <c r="BM33" s="221"/>
      <c r="BN33" s="221"/>
      <c r="BO33" s="221"/>
      <c r="BP33" s="221"/>
      <c r="BQ33" s="221"/>
      <c r="BR33" s="14"/>
    </row>
    <row r="34" ht="12.75" customHeight="1">
      <c r="A34" s="10"/>
      <c r="B34" s="222"/>
      <c r="C34" t="s" s="154">
        <f>K221</f>
        <v>2506</v>
      </c>
      <c r="D34" s="219">
        <v>151</v>
      </c>
      <c r="E34" t="s" s="220">
        <v>50</v>
      </c>
      <c r="F34" t="s" s="220">
        <v>2520</v>
      </c>
      <c r="G34" s="219">
        <v>75</v>
      </c>
      <c r="H34" s="219">
        <v>125</v>
      </c>
      <c r="I34" t="s" s="154">
        <v>50</v>
      </c>
      <c r="J34" s="225">
        <f>J10</f>
        <v>1.137</v>
      </c>
      <c r="K34" s="221">
        <f>ROUND(J34*$B$1,3)</f>
        <v>1.141</v>
      </c>
      <c r="L34" s="221">
        <f>ROUND(K34*$B$1,3)</f>
        <v>1.145</v>
      </c>
      <c r="M34" s="221">
        <f>ROUND(L34*$B$1,3)</f>
        <v>1.149</v>
      </c>
      <c r="N34" s="221">
        <f>ROUND(M34*$B$1,3)</f>
        <v>1.153</v>
      </c>
      <c r="O34" s="221">
        <f>ROUND(N34*$B$1,3)</f>
        <v>1.157</v>
      </c>
      <c r="P34" s="221">
        <f>ROUND(O34*$B$1,3)</f>
        <v>1.161</v>
      </c>
      <c r="Q34" s="221">
        <f>ROUND(P34*$B$1,3)</f>
        <v>1.165</v>
      </c>
      <c r="R34" s="221">
        <f>ROUND(Q34*$B$1,3)</f>
        <v>1.169</v>
      </c>
      <c r="S34" s="221">
        <f>ROUND(R34*$B$1,3)</f>
        <v>1.173</v>
      </c>
      <c r="T34" s="221">
        <f>ROUND(S34*$B$1,3)</f>
        <v>1.177</v>
      </c>
      <c r="U34" s="221">
        <f>ROUND(T34*$B$1,3)</f>
        <v>1.181</v>
      </c>
      <c r="V34" s="221">
        <f>ROUND(U34*$B$1,3)</f>
        <v>1.185</v>
      </c>
      <c r="W34" s="221">
        <f>ROUND(V34*$B$1,3)</f>
        <v>1.189</v>
      </c>
      <c r="X34" s="221">
        <f>ROUND(W34*$B$1,3)</f>
        <v>1.193</v>
      </c>
      <c r="Y34" s="221">
        <f>ROUND(X34*$B$1,3)</f>
        <v>1.197</v>
      </c>
      <c r="Z34" s="221">
        <f>ROUND(Y34*$B$1,3)</f>
        <v>1.201</v>
      </c>
      <c r="AA34" s="221">
        <f>ROUND(Z34*$B$1,3)</f>
        <v>1.205</v>
      </c>
      <c r="AB34" s="221">
        <f>ROUND(AA34*$B$1,3)</f>
        <v>1.209</v>
      </c>
      <c r="AC34" s="221">
        <f>ROUND(AB34*$B$1,3)</f>
        <v>1.213</v>
      </c>
      <c r="AD34" s="221">
        <f>ROUND(AC34*$B$1,3)</f>
        <v>1.217</v>
      </c>
      <c r="AE34" s="221">
        <f>ROUND(AD34*$B$1,3)</f>
        <v>1.221</v>
      </c>
      <c r="AF34" s="221">
        <f>ROUND(AE34*$B$1,3)</f>
        <v>1.225</v>
      </c>
      <c r="AG34" s="221">
        <f>ROUND(AF34*$B$1,3)</f>
        <v>1.229</v>
      </c>
      <c r="AH34" s="221">
        <f>ROUND(AG34*$B$1,3)</f>
        <v>1.233</v>
      </c>
      <c r="AI34" s="221">
        <f>ROUND(AH34*$B$1,3)</f>
        <v>1.237</v>
      </c>
      <c r="AJ34" s="221">
        <f>ROUND(AI34*$B$1,3)</f>
        <v>1.241</v>
      </c>
      <c r="AK34" s="221">
        <f>ROUND(AJ34*$B$1,3)</f>
        <v>1.245</v>
      </c>
      <c r="AL34" s="221">
        <f>ROUND(AK34*$B$1,3)</f>
        <v>1.249</v>
      </c>
      <c r="AM34" s="221">
        <f>ROUND(AL34*$B$1,3)</f>
        <v>1.253</v>
      </c>
      <c r="AN34" s="221">
        <f>ROUND(AM34*$B$1,3)</f>
        <v>1.257</v>
      </c>
      <c r="AO34" s="221">
        <f>ROUND(AN34*$B$1,3)</f>
        <v>1.261</v>
      </c>
      <c r="AP34" s="221">
        <f>ROUND(AO34*$B$1,3)</f>
        <v>1.265</v>
      </c>
      <c r="AQ34" s="221">
        <f>ROUND(AP34*$B$1,3)</f>
        <v>1.269</v>
      </c>
      <c r="AR34" s="221">
        <f>ROUND(AQ34*$B$1,3)</f>
        <v>1.273</v>
      </c>
      <c r="AS34" s="221">
        <f>ROUND(AR34*$B$1,3)</f>
        <v>1.277</v>
      </c>
      <c r="AT34" s="221">
        <f>ROUND(AS34*$B$1,3)</f>
        <v>1.281</v>
      </c>
      <c r="AU34" s="221">
        <f>ROUND(AT34*$B$1,3)</f>
        <v>1.285</v>
      </c>
      <c r="AV34" s="221">
        <f>ROUND(AU34*$B$1,3)</f>
        <v>1.289</v>
      </c>
      <c r="AW34" s="221">
        <f>ROUND(AV34*$B$1,3)</f>
        <v>1.293</v>
      </c>
      <c r="AX34" s="221">
        <f>ROUND(AW34*$B$1,3)</f>
        <v>1.297</v>
      </c>
      <c r="AY34" s="221">
        <f>ROUND(AX34*$B$1,3)</f>
        <v>1.301</v>
      </c>
      <c r="AZ34" s="221">
        <f>ROUND(AY34*$B$1,3)</f>
        <v>1.305</v>
      </c>
      <c r="BA34" s="221">
        <f>ROUND(AZ34*$B$1,3)</f>
        <v>1.309</v>
      </c>
      <c r="BB34" s="221">
        <f>ROUND(BA34*$B$1,3)</f>
        <v>1.313</v>
      </c>
      <c r="BC34" s="221">
        <f>ROUND(BB34*$B$1,3)</f>
        <v>1.317</v>
      </c>
      <c r="BD34" s="221">
        <f>ROUND(BC34*$B$1,3)</f>
        <v>1.321</v>
      </c>
      <c r="BE34" s="221">
        <f>ROUND(BD34*$B$1,3)</f>
        <v>1.325</v>
      </c>
      <c r="BF34" s="221"/>
      <c r="BG34" s="221"/>
      <c r="BH34" s="221"/>
      <c r="BI34" s="221"/>
      <c r="BJ34" s="221"/>
      <c r="BK34" s="221"/>
      <c r="BL34" s="221"/>
      <c r="BM34" s="221"/>
      <c r="BN34" s="221"/>
      <c r="BO34" s="221"/>
      <c r="BP34" s="221"/>
      <c r="BQ34" s="221"/>
      <c r="BR34" s="14"/>
    </row>
    <row r="35" ht="12.75" customHeight="1">
      <c r="A35" s="10"/>
      <c r="B35" s="222"/>
      <c r="C35" t="s" s="154">
        <f>K221</f>
        <v>2506</v>
      </c>
      <c r="D35" s="219">
        <v>151</v>
      </c>
      <c r="E35" t="s" s="220">
        <v>50</v>
      </c>
      <c r="F35" t="s" s="220">
        <v>2521</v>
      </c>
      <c r="G35" s="219">
        <v>125</v>
      </c>
      <c r="H35" s="219">
        <f>H27</f>
        <v>10000</v>
      </c>
      <c r="I35" t="s" s="154">
        <v>50</v>
      </c>
      <c r="J35" s="225">
        <f>J11</f>
        <v>2.409</v>
      </c>
      <c r="K35" s="221">
        <f>ROUND(J35*$B$1,3)</f>
        <v>2.417</v>
      </c>
      <c r="L35" s="221">
        <f>ROUND(K35*$B$1,3)</f>
        <v>2.425</v>
      </c>
      <c r="M35" s="221">
        <f>ROUND(L35*$B$1,3)</f>
        <v>2.433</v>
      </c>
      <c r="N35" s="221">
        <f>ROUND(M35*$B$1,3)</f>
        <v>2.441</v>
      </c>
      <c r="O35" s="221">
        <f>ROUND(N35*$B$1,3)</f>
        <v>2.449</v>
      </c>
      <c r="P35" s="221">
        <f>ROUND(O35*$B$1,3)</f>
        <v>2.457</v>
      </c>
      <c r="Q35" s="221">
        <f>ROUND(P35*$B$1,3)</f>
        <v>2.465</v>
      </c>
      <c r="R35" s="221">
        <f>ROUND(Q35*$B$1,3)</f>
        <v>2.473</v>
      </c>
      <c r="S35" s="221">
        <f>ROUND(R35*$B$1,3)</f>
        <v>2.481</v>
      </c>
      <c r="T35" s="221">
        <f>ROUND(S35*$B$1,3)</f>
        <v>2.489</v>
      </c>
      <c r="U35" s="221">
        <f>ROUND(T35*$B$1,3)</f>
        <v>2.497</v>
      </c>
      <c r="V35" s="221">
        <f>ROUND(U35*$B$1,3)</f>
        <v>2.505</v>
      </c>
      <c r="W35" s="221">
        <f>ROUND(V35*$B$1,3)</f>
        <v>2.513</v>
      </c>
      <c r="X35" s="221">
        <f>ROUND(W35*$B$1,3)</f>
        <v>2.521</v>
      </c>
      <c r="Y35" s="221">
        <f>ROUND(X35*$B$1,3)</f>
        <v>2.529</v>
      </c>
      <c r="Z35" s="221">
        <f>ROUND(Y35*$B$1,3)</f>
        <v>2.537</v>
      </c>
      <c r="AA35" s="221">
        <f>ROUND(Z35*$B$1,3)</f>
        <v>2.545</v>
      </c>
      <c r="AB35" s="221">
        <f>ROUND(AA35*$B$1,3)</f>
        <v>2.553</v>
      </c>
      <c r="AC35" s="221">
        <f>ROUND(AB35*$B$1,3)</f>
        <v>2.561</v>
      </c>
      <c r="AD35" s="221">
        <f>ROUND(AC35*$B$1,3)</f>
        <v>2.569</v>
      </c>
      <c r="AE35" s="221">
        <f>ROUND(AD35*$B$1,3)</f>
        <v>2.577</v>
      </c>
      <c r="AF35" s="221">
        <f>ROUND(AE35*$B$1,3)</f>
        <v>2.585</v>
      </c>
      <c r="AG35" s="221">
        <f>ROUND(AF35*$B$1,3)</f>
        <v>2.593</v>
      </c>
      <c r="AH35" s="221">
        <f>ROUND(AG35*$B$1,3)</f>
        <v>2.601</v>
      </c>
      <c r="AI35" s="221">
        <f>ROUND(AH35*$B$1,3)</f>
        <v>2.61</v>
      </c>
      <c r="AJ35" s="221">
        <f>ROUND(AI35*$B$1,3)</f>
        <v>2.619</v>
      </c>
      <c r="AK35" s="221">
        <f>ROUND(AJ35*$B$1,3)</f>
        <v>2.628</v>
      </c>
      <c r="AL35" s="221">
        <f>ROUND(AK35*$B$1,3)</f>
        <v>2.637</v>
      </c>
      <c r="AM35" s="221">
        <f>ROUND(AL35*$B$1,3)</f>
        <v>2.646</v>
      </c>
      <c r="AN35" s="221">
        <f>ROUND(AM35*$B$1,3)</f>
        <v>2.655</v>
      </c>
      <c r="AO35" s="221">
        <f>ROUND(AN35*$B$1,3)</f>
        <v>2.664</v>
      </c>
      <c r="AP35" s="221">
        <f>ROUND(AO35*$B$1,3)</f>
        <v>2.673</v>
      </c>
      <c r="AQ35" s="221">
        <f>ROUND(AP35*$B$1,3)</f>
        <v>2.682</v>
      </c>
      <c r="AR35" s="221">
        <f>ROUND(AQ35*$B$1,3)</f>
        <v>2.691</v>
      </c>
      <c r="AS35" s="221">
        <f>ROUND(AR35*$B$1,3)</f>
        <v>2.7</v>
      </c>
      <c r="AT35" s="221">
        <f>ROUND(AS35*$B$1,3)</f>
        <v>2.709</v>
      </c>
      <c r="AU35" s="221">
        <f>ROUND(AT35*$B$1,3)</f>
        <v>2.718</v>
      </c>
      <c r="AV35" s="221">
        <f>ROUND(AU35*$B$1,3)</f>
        <v>2.727</v>
      </c>
      <c r="AW35" s="221">
        <f>ROUND(AV35*$B$1,3)</f>
        <v>2.736</v>
      </c>
      <c r="AX35" s="221">
        <f>ROUND(AW35*$B$1,3)</f>
        <v>2.745</v>
      </c>
      <c r="AY35" s="221">
        <f>ROUND(AX35*$B$1,3)</f>
        <v>2.754</v>
      </c>
      <c r="AZ35" s="221">
        <f>ROUND(AY35*$B$1,3)</f>
        <v>2.763</v>
      </c>
      <c r="BA35" s="221">
        <f>ROUND(AZ35*$B$1,3)</f>
        <v>2.772</v>
      </c>
      <c r="BB35" s="221">
        <f>ROUND(BA35*$B$1,3)</f>
        <v>2.781</v>
      </c>
      <c r="BC35" s="221">
        <f>ROUND(BB35*$B$1,3)</f>
        <v>2.79</v>
      </c>
      <c r="BD35" s="221">
        <f>ROUND(BC35*$B$1,3)</f>
        <v>2.799</v>
      </c>
      <c r="BE35" s="221">
        <f>ROUND(BD35*$B$1,3)</f>
        <v>2.808</v>
      </c>
      <c r="BF35" s="221"/>
      <c r="BG35" s="221"/>
      <c r="BH35" s="221"/>
      <c r="BI35" s="221"/>
      <c r="BJ35" s="221"/>
      <c r="BK35" s="221"/>
      <c r="BL35" s="221"/>
      <c r="BM35" s="221"/>
      <c r="BN35" s="221"/>
      <c r="BO35" s="221"/>
      <c r="BP35" s="221"/>
      <c r="BQ35" s="221"/>
      <c r="BR35" s="14"/>
    </row>
    <row r="36" ht="12.75" customHeight="1">
      <c r="A36" s="10"/>
      <c r="B36" s="222"/>
      <c r="C36" t="s" s="154">
        <f t="shared" si="1568" ref="C36:BE39">""</f>
      </c>
      <c r="D36" t="s" s="154">
        <f t="shared" si="1568"/>
      </c>
      <c r="E36" t="s" s="220">
        <f t="shared" si="1568"/>
      </c>
      <c r="F36" t="s" s="220">
        <f t="shared" si="1568"/>
      </c>
      <c r="G36" t="s" s="154">
        <f t="shared" si="1568"/>
      </c>
      <c r="H36" t="s" s="154">
        <f t="shared" si="1568"/>
      </c>
      <c r="I36" t="s" s="220">
        <f t="shared" si="1568"/>
      </c>
      <c r="J36" t="s" s="154">
        <f t="shared" si="1568"/>
      </c>
      <c r="K36" t="s" s="154">
        <f t="shared" si="1568"/>
      </c>
      <c r="L36" t="s" s="154">
        <f t="shared" si="1568"/>
      </c>
      <c r="M36" t="s" s="154">
        <f t="shared" si="1568"/>
      </c>
      <c r="N36" t="s" s="154">
        <f t="shared" si="1568"/>
      </c>
      <c r="O36" t="s" s="154">
        <f t="shared" si="1568"/>
      </c>
      <c r="P36" t="s" s="154">
        <f t="shared" si="1568"/>
      </c>
      <c r="Q36" t="s" s="154">
        <f t="shared" si="1568"/>
      </c>
      <c r="R36" t="s" s="154">
        <f t="shared" si="1568"/>
      </c>
      <c r="S36" t="s" s="154">
        <f t="shared" si="1568"/>
      </c>
      <c r="T36" t="s" s="154">
        <f t="shared" si="1568"/>
      </c>
      <c r="U36" t="s" s="154">
        <f t="shared" si="1568"/>
      </c>
      <c r="V36" t="s" s="154">
        <f t="shared" si="1568"/>
      </c>
      <c r="W36" t="s" s="154">
        <f t="shared" si="1568"/>
      </c>
      <c r="X36" t="s" s="154">
        <f t="shared" si="1568"/>
      </c>
      <c r="Y36" t="s" s="154">
        <f t="shared" si="1568"/>
      </c>
      <c r="Z36" t="s" s="154">
        <f t="shared" si="1568"/>
      </c>
      <c r="AA36" t="s" s="154">
        <f t="shared" si="1568"/>
      </c>
      <c r="AB36" t="s" s="154">
        <f t="shared" si="1568"/>
      </c>
      <c r="AC36" t="s" s="154">
        <f t="shared" si="1568"/>
      </c>
      <c r="AD36" t="s" s="154">
        <f t="shared" si="1568"/>
      </c>
      <c r="AE36" t="s" s="154">
        <f t="shared" si="1568"/>
      </c>
      <c r="AF36" t="s" s="154">
        <f t="shared" si="1568"/>
      </c>
      <c r="AG36" t="s" s="154">
        <f t="shared" si="1568"/>
      </c>
      <c r="AH36" t="s" s="154">
        <f t="shared" si="1568"/>
      </c>
      <c r="AI36" t="s" s="154">
        <f t="shared" si="1568"/>
      </c>
      <c r="AJ36" t="s" s="154">
        <f t="shared" si="1568"/>
      </c>
      <c r="AK36" t="s" s="154">
        <f t="shared" si="1568"/>
      </c>
      <c r="AL36" t="s" s="154">
        <f t="shared" si="1568"/>
      </c>
      <c r="AM36" t="s" s="154">
        <f t="shared" si="1568"/>
      </c>
      <c r="AN36" t="s" s="154">
        <f t="shared" si="1568"/>
      </c>
      <c r="AO36" t="s" s="154">
        <f t="shared" si="1568"/>
      </c>
      <c r="AP36" t="s" s="154">
        <f t="shared" si="1568"/>
      </c>
      <c r="AQ36" t="s" s="154">
        <f t="shared" si="1568"/>
      </c>
      <c r="AR36" t="s" s="154">
        <f t="shared" si="1568"/>
      </c>
      <c r="AS36" t="s" s="154">
        <f t="shared" si="1568"/>
      </c>
      <c r="AT36" t="s" s="154">
        <f t="shared" si="1568"/>
      </c>
      <c r="AU36" t="s" s="154">
        <f t="shared" si="1568"/>
      </c>
      <c r="AV36" t="s" s="154">
        <f t="shared" si="1568"/>
      </c>
      <c r="AW36" t="s" s="154">
        <f t="shared" si="1568"/>
      </c>
      <c r="AX36" t="s" s="154">
        <f t="shared" si="1568"/>
      </c>
      <c r="AY36" t="s" s="154">
        <f t="shared" si="1568"/>
      </c>
      <c r="AZ36" t="s" s="154">
        <f t="shared" si="1568"/>
      </c>
      <c r="BA36" t="s" s="154">
        <f t="shared" si="1568"/>
      </c>
      <c r="BB36" t="s" s="154">
        <f t="shared" si="1568"/>
      </c>
      <c r="BC36" t="s" s="154">
        <f t="shared" si="1568"/>
      </c>
      <c r="BD36" t="s" s="154">
        <f t="shared" si="1568"/>
      </c>
      <c r="BE36" t="s" s="154">
        <f t="shared" si="1568"/>
      </c>
      <c r="BF36" s="225"/>
      <c r="BG36" s="225"/>
      <c r="BH36" s="225"/>
      <c r="BI36" s="225"/>
      <c r="BJ36" s="225"/>
      <c r="BK36" s="225"/>
      <c r="BL36" s="225"/>
      <c r="BM36" s="225"/>
      <c r="BN36" s="225"/>
      <c r="BO36" s="225"/>
      <c r="BP36" s="225"/>
      <c r="BQ36" s="225"/>
      <c r="BR36" s="14"/>
    </row>
    <row r="37" ht="12.75" customHeight="1">
      <c r="A37" s="10"/>
      <c r="B37" t="s" s="218">
        <v>182</v>
      </c>
      <c r="C37" t="s" s="154">
        <v>2500</v>
      </c>
      <c r="D37" s="219">
        <v>225</v>
      </c>
      <c r="E37" t="s" s="220">
        <v>50</v>
      </c>
      <c r="F37" t="s" s="220">
        <v>2522</v>
      </c>
      <c r="G37" s="219">
        <v>0</v>
      </c>
      <c r="H37" s="219">
        <v>125</v>
      </c>
      <c r="I37" t="s" s="220">
        <v>50</v>
      </c>
      <c r="J37" s="225">
        <f>J21</f>
        <v>0.607</v>
      </c>
      <c r="K37" s="221">
        <f>ROUND(J37*$B$1,3)</f>
        <v>0.609</v>
      </c>
      <c r="L37" s="221">
        <f>ROUND(K37*$B$1,3)</f>
        <v>0.611</v>
      </c>
      <c r="M37" s="221">
        <f>ROUND(L37*$B$1,3)</f>
        <v>0.613</v>
      </c>
      <c r="N37" s="221">
        <f>ROUND(M37*$B$1,3)</f>
        <v>0.615</v>
      </c>
      <c r="O37" s="221">
        <f>ROUND(N37*$B$1,3)</f>
        <v>0.617</v>
      </c>
      <c r="P37" s="221">
        <f>ROUND(O37*$B$1,3)</f>
        <v>0.619</v>
      </c>
      <c r="Q37" s="221">
        <f>ROUND(P37*$B$1,3)</f>
        <v>0.621</v>
      </c>
      <c r="R37" s="221">
        <f>ROUND(Q37*$B$1,3)</f>
        <v>0.623</v>
      </c>
      <c r="S37" s="221">
        <f>ROUND(R37*$B$1,3)</f>
        <v>0.625</v>
      </c>
      <c r="T37" s="221">
        <f>ROUND(S37*$B$1,3)</f>
        <v>0.627</v>
      </c>
      <c r="U37" s="221">
        <f>ROUND(T37*$B$1,3)</f>
        <v>0.629</v>
      </c>
      <c r="V37" s="221">
        <f>ROUND(U37*$B$1,3)</f>
        <v>0.631</v>
      </c>
      <c r="W37" s="221">
        <f>ROUND(V37*$B$1,3)</f>
        <v>0.633</v>
      </c>
      <c r="X37" s="221">
        <f>ROUND(W37*$B$1,3)</f>
        <v>0.635</v>
      </c>
      <c r="Y37" s="221">
        <f>ROUND(X37*$B$1,3)</f>
        <v>0.637</v>
      </c>
      <c r="Z37" s="221">
        <f>ROUND(Y37*$B$1,3)</f>
        <v>0.639</v>
      </c>
      <c r="AA37" s="221">
        <f>ROUND(Z37*$B$1,3)</f>
        <v>0.6409999999999999</v>
      </c>
      <c r="AB37" s="221">
        <f>ROUND(AA37*$B$1,3)</f>
        <v>0.643</v>
      </c>
      <c r="AC37" s="221">
        <f>ROUND(AB37*$B$1,3)</f>
        <v>0.645</v>
      </c>
      <c r="AD37" s="221">
        <f>ROUND(AC37*$B$1,3)</f>
        <v>0.647</v>
      </c>
      <c r="AE37" s="221">
        <f>ROUND(AD37*$B$1,3)</f>
        <v>0.649</v>
      </c>
      <c r="AF37" s="221">
        <f>ROUND(AE37*$B$1,3)</f>
        <v>0.651</v>
      </c>
      <c r="AG37" s="221">
        <f>ROUND(AF37*$B$1,3)</f>
        <v>0.6529999999999999</v>
      </c>
      <c r="AH37" s="221">
        <f>ROUND(AG37*$B$1,3)</f>
        <v>0.655</v>
      </c>
      <c r="AI37" s="221">
        <f>ROUND(AH37*$B$1,3)</f>
        <v>0.657</v>
      </c>
      <c r="AJ37" s="221">
        <f>ROUND(AI37*$B$1,3)</f>
        <v>0.659</v>
      </c>
      <c r="AK37" s="221">
        <f>ROUND(AJ37*$B$1,3)</f>
        <v>0.6609999999999999</v>
      </c>
      <c r="AL37" s="221">
        <f>ROUND(AK37*$B$1,3)</f>
        <v>0.663</v>
      </c>
      <c r="AM37" s="221">
        <f>ROUND(AL37*$B$1,3)</f>
        <v>0.665</v>
      </c>
      <c r="AN37" s="221">
        <f>ROUND(AM37*$B$1,3)</f>
        <v>0.667</v>
      </c>
      <c r="AO37" s="221">
        <f>ROUND(AN37*$B$1,3)</f>
        <v>0.669</v>
      </c>
      <c r="AP37" s="221">
        <f>ROUND(AO37*$B$1,3)</f>
        <v>0.6709999999999999</v>
      </c>
      <c r="AQ37" s="221">
        <f>ROUND(AP37*$B$1,3)</f>
        <v>0.6729999999999999</v>
      </c>
      <c r="AR37" s="221">
        <f>ROUND(AQ37*$B$1,3)</f>
        <v>0.675</v>
      </c>
      <c r="AS37" s="221">
        <f>ROUND(AR37*$B$1,3)</f>
        <v>0.677</v>
      </c>
      <c r="AT37" s="221">
        <f>ROUND(AS37*$B$1,3)</f>
        <v>0.679</v>
      </c>
      <c r="AU37" s="221">
        <f>ROUND(AT37*$B$1,3)</f>
        <v>0.6809999999999999</v>
      </c>
      <c r="AV37" s="221">
        <f>ROUND(AU37*$B$1,3)</f>
        <v>0.6830000000000001</v>
      </c>
      <c r="AW37" s="221">
        <f>ROUND(AV37*$B$1,3)</f>
        <v>0.6849999999999999</v>
      </c>
      <c r="AX37" s="221">
        <f>ROUND(AW37*$B$1,3)</f>
        <v>0.6870000000000001</v>
      </c>
      <c r="AY37" s="221">
        <f>ROUND(AX37*$B$1,3)</f>
        <v>0.6890000000000001</v>
      </c>
      <c r="AZ37" s="221">
        <f>ROUND(AY37*$B$1,3)</f>
        <v>0.6909999999999999</v>
      </c>
      <c r="BA37" s="221">
        <f>ROUND(AZ37*$B$1,3)</f>
        <v>0.6929999999999999</v>
      </c>
      <c r="BB37" s="221">
        <f>ROUND(BA37*$B$1,3)</f>
        <v>0.6950000000000001</v>
      </c>
      <c r="BC37" s="221">
        <f>ROUND(BB37*$B$1,3)</f>
        <v>0.6970000000000001</v>
      </c>
      <c r="BD37" s="221">
        <f>ROUND(BC37*$B$1,3)</f>
        <v>0.6990000000000001</v>
      </c>
      <c r="BE37" s="221">
        <f>ROUND(BD37*$B$1,3)</f>
        <v>0.701</v>
      </c>
      <c r="BF37" s="221"/>
      <c r="BG37" s="221"/>
      <c r="BH37" s="221"/>
      <c r="BI37" s="221"/>
      <c r="BJ37" s="221"/>
      <c r="BK37" s="221"/>
      <c r="BL37" s="221"/>
      <c r="BM37" s="221"/>
      <c r="BN37" s="221"/>
      <c r="BO37" s="221"/>
      <c r="BP37" s="221"/>
      <c r="BQ37" s="221"/>
      <c r="BR37" s="14"/>
    </row>
    <row r="38" ht="12.75" customHeight="1">
      <c r="A38" s="10"/>
      <c r="B38" s="222"/>
      <c r="C38" t="s" s="154">
        <v>2500</v>
      </c>
      <c r="D38" s="219">
        <v>225</v>
      </c>
      <c r="E38" t="s" s="220">
        <v>50</v>
      </c>
      <c r="F38" t="s" s="220">
        <v>2523</v>
      </c>
      <c r="G38" s="219">
        <v>125</v>
      </c>
      <c r="H38" s="219">
        <v>225</v>
      </c>
      <c r="I38" t="s" s="220">
        <v>50</v>
      </c>
      <c r="J38" s="221">
        <f>J22</f>
        <v>0.708</v>
      </c>
      <c r="K38" s="221">
        <f>ROUND(J38*$B$1,3)</f>
        <v>0.71</v>
      </c>
      <c r="L38" s="221">
        <f>ROUND(K38*$B$1,3)</f>
        <v>0.712</v>
      </c>
      <c r="M38" s="221">
        <f>ROUND(L38*$B$1,3)</f>
        <v>0.7140000000000001</v>
      </c>
      <c r="N38" s="221">
        <f>ROUND(M38*$B$1,3)</f>
        <v>0.716</v>
      </c>
      <c r="O38" s="221">
        <f>ROUND(N38*$B$1,3)</f>
        <v>0.718</v>
      </c>
      <c r="P38" s="221">
        <f>ROUND(O38*$B$1,3)</f>
        <v>0.72</v>
      </c>
      <c r="Q38" s="221">
        <f>ROUND(P38*$B$1,3)</f>
        <v>0.7220000000000001</v>
      </c>
      <c r="R38" s="221">
        <f>ROUND(Q38*$B$1,3)</f>
        <v>0.724</v>
      </c>
      <c r="S38" s="221">
        <f>ROUND(R38*$B$1,3)</f>
        <v>0.726</v>
      </c>
      <c r="T38" s="221">
        <f>ROUND(S38*$B$1,3)</f>
        <v>0.728</v>
      </c>
      <c r="U38" s="221">
        <f>ROUND(T38*$B$1,3)</f>
        <v>0.73</v>
      </c>
      <c r="V38" s="221">
        <f>ROUND(U38*$B$1,3)</f>
        <v>0.732</v>
      </c>
      <c r="W38" s="221">
        <f>ROUND(V38*$B$1,3)</f>
        <v>0.7340000000000001</v>
      </c>
      <c r="X38" s="221">
        <f>ROUND(W38*$B$1,3)</f>
        <v>0.736</v>
      </c>
      <c r="Y38" s="221">
        <f>ROUND(X38*$B$1,3)</f>
        <v>0.738</v>
      </c>
      <c r="Z38" s="221">
        <f>ROUND(Y38*$B$1,3)</f>
        <v>0.74</v>
      </c>
      <c r="AA38" s="221">
        <f>ROUND(Z38*$B$1,3)</f>
        <v>0.742</v>
      </c>
      <c r="AB38" s="221">
        <f>ROUND(AA38*$B$1,3)</f>
        <v>0.744</v>
      </c>
      <c r="AC38" s="221">
        <f>ROUND(AB38*$B$1,3)</f>
        <v>0.7459999999999999</v>
      </c>
      <c r="AD38" s="221">
        <f>ROUND(AC38*$B$1,3)</f>
        <v>0.748</v>
      </c>
      <c r="AE38" s="221">
        <f>ROUND(AD38*$B$1,3)</f>
        <v>0.75</v>
      </c>
      <c r="AF38" s="221">
        <f>ROUND(AE38*$B$1,3)</f>
        <v>0.752</v>
      </c>
      <c r="AG38" s="221">
        <f>ROUND(AF38*$B$1,3)</f>
        <v>0.7540000000000001</v>
      </c>
      <c r="AH38" s="221">
        <f>ROUND(AG38*$B$1,3)</f>
        <v>0.756</v>
      </c>
      <c r="AI38" s="221">
        <f>ROUND(AH38*$B$1,3)</f>
        <v>0.758</v>
      </c>
      <c r="AJ38" s="221">
        <f>ROUND(AI38*$B$1,3)</f>
        <v>0.76</v>
      </c>
      <c r="AK38" s="221">
        <f>ROUND(AJ38*$B$1,3)</f>
        <v>0.762</v>
      </c>
      <c r="AL38" s="221">
        <f>ROUND(AK38*$B$1,3)</f>
        <v>0.764</v>
      </c>
      <c r="AM38" s="221">
        <f>ROUND(AL38*$B$1,3)</f>
        <v>0.7659999999999999</v>
      </c>
      <c r="AN38" s="221">
        <f>ROUND(AM38*$B$1,3)</f>
        <v>0.769</v>
      </c>
      <c r="AO38" s="221">
        <f>ROUND(AN38*$B$1,3)</f>
        <v>0.772</v>
      </c>
      <c r="AP38" s="221">
        <f>ROUND(AO38*$B$1,3)</f>
        <v>0.775</v>
      </c>
      <c r="AQ38" s="221">
        <f>ROUND(AP38*$B$1,3)</f>
        <v>0.7779999999999999</v>
      </c>
      <c r="AR38" s="221">
        <f>ROUND(AQ38*$B$1,3)</f>
        <v>0.7809999999999999</v>
      </c>
      <c r="AS38" s="221">
        <f>ROUND(AR38*$B$1,3)</f>
        <v>0.784</v>
      </c>
      <c r="AT38" s="221">
        <f>ROUND(AS38*$B$1,3)</f>
        <v>0.787</v>
      </c>
      <c r="AU38" s="221">
        <f>ROUND(AT38*$B$1,3)</f>
        <v>0.79</v>
      </c>
      <c r="AV38" s="221">
        <f>ROUND(AU38*$B$1,3)</f>
        <v>0.7929999999999999</v>
      </c>
      <c r="AW38" s="221">
        <f>ROUND(AV38*$B$1,3)</f>
        <v>0.7959999999999999</v>
      </c>
      <c r="AX38" s="221">
        <f>ROUND(AW38*$B$1,3)</f>
        <v>0.799</v>
      </c>
      <c r="AY38" s="221">
        <f>ROUND(AX38*$B$1,3)</f>
        <v>0.8019999999999999</v>
      </c>
      <c r="AZ38" s="221">
        <f>ROUND(AY38*$B$1,3)</f>
        <v>0.805</v>
      </c>
      <c r="BA38" s="221">
        <f>ROUND(AZ38*$B$1,3)</f>
        <v>0.8080000000000001</v>
      </c>
      <c r="BB38" s="221">
        <f>ROUND(BA38*$B$1,3)</f>
        <v>0.8109999999999999</v>
      </c>
      <c r="BC38" s="221">
        <f>ROUND(BB38*$B$1,3)</f>
        <v>0.8140000000000001</v>
      </c>
      <c r="BD38" s="221">
        <f>ROUND(BC38*$B$1,3)</f>
        <v>0.8169999999999999</v>
      </c>
      <c r="BE38" s="221">
        <f>ROUND(BD38*$B$1,3)</f>
        <v>0.82</v>
      </c>
      <c r="BF38" s="221"/>
      <c r="BG38" s="221"/>
      <c r="BH38" s="221"/>
      <c r="BI38" s="221"/>
      <c r="BJ38" s="221"/>
      <c r="BK38" s="221"/>
      <c r="BL38" s="221"/>
      <c r="BM38" s="221"/>
      <c r="BN38" s="221"/>
      <c r="BO38" s="221"/>
      <c r="BP38" s="221"/>
      <c r="BQ38" s="221"/>
      <c r="BR38" s="14"/>
    </row>
    <row r="39" ht="12.75" customHeight="1">
      <c r="A39" s="10"/>
      <c r="B39" s="222"/>
      <c r="C39" t="s" s="154">
        <f t="shared" si="1568"/>
      </c>
      <c r="D39" t="s" s="154">
        <f t="shared" si="1568"/>
      </c>
      <c r="E39" t="s" s="220">
        <f t="shared" si="1568"/>
      </c>
      <c r="F39" t="s" s="220">
        <f t="shared" si="1568"/>
      </c>
      <c r="G39" t="s" s="154">
        <f t="shared" si="1568"/>
      </c>
      <c r="H39" t="s" s="154">
        <f t="shared" si="1568"/>
      </c>
      <c r="I39" t="s" s="220">
        <f t="shared" si="1568"/>
      </c>
      <c r="J39" t="s" s="154">
        <f t="shared" si="1568"/>
      </c>
      <c r="K39" t="s" s="154">
        <f t="shared" si="1568"/>
      </c>
      <c r="L39" t="s" s="154">
        <f t="shared" si="1568"/>
      </c>
      <c r="M39" t="s" s="154">
        <f t="shared" si="1568"/>
      </c>
      <c r="N39" t="s" s="154">
        <f t="shared" si="1568"/>
      </c>
      <c r="O39" t="s" s="154">
        <f t="shared" si="1568"/>
      </c>
      <c r="P39" t="s" s="154">
        <f t="shared" si="1568"/>
      </c>
      <c r="Q39" t="s" s="154">
        <f t="shared" si="1568"/>
      </c>
      <c r="R39" t="s" s="154">
        <f t="shared" si="1568"/>
      </c>
      <c r="S39" t="s" s="154">
        <f t="shared" si="1568"/>
      </c>
      <c r="T39" t="s" s="154">
        <f t="shared" si="1568"/>
      </c>
      <c r="U39" t="s" s="154">
        <f t="shared" si="1568"/>
      </c>
      <c r="V39" t="s" s="154">
        <f t="shared" si="1568"/>
      </c>
      <c r="W39" t="s" s="154">
        <f t="shared" si="1568"/>
      </c>
      <c r="X39" t="s" s="154">
        <f t="shared" si="1568"/>
      </c>
      <c r="Y39" t="s" s="154">
        <f t="shared" si="1568"/>
      </c>
      <c r="Z39" t="s" s="154">
        <f t="shared" si="1568"/>
      </c>
      <c r="AA39" t="s" s="154">
        <f t="shared" si="1568"/>
      </c>
      <c r="AB39" t="s" s="154">
        <f t="shared" si="1568"/>
      </c>
      <c r="AC39" t="s" s="154">
        <f t="shared" si="1568"/>
      </c>
      <c r="AD39" t="s" s="154">
        <f t="shared" si="1568"/>
      </c>
      <c r="AE39" t="s" s="154">
        <f t="shared" si="1568"/>
      </c>
      <c r="AF39" t="s" s="154">
        <f t="shared" si="1568"/>
      </c>
      <c r="AG39" t="s" s="154">
        <f t="shared" si="1568"/>
      </c>
      <c r="AH39" t="s" s="154">
        <f t="shared" si="1568"/>
      </c>
      <c r="AI39" t="s" s="154">
        <f t="shared" si="1568"/>
      </c>
      <c r="AJ39" t="s" s="154">
        <f t="shared" si="1568"/>
      </c>
      <c r="AK39" t="s" s="154">
        <f t="shared" si="1568"/>
      </c>
      <c r="AL39" t="s" s="154">
        <f t="shared" si="1568"/>
      </c>
      <c r="AM39" t="s" s="154">
        <f t="shared" si="1568"/>
      </c>
      <c r="AN39" t="s" s="154">
        <f t="shared" si="1568"/>
      </c>
      <c r="AO39" t="s" s="154">
        <f t="shared" si="1568"/>
      </c>
      <c r="AP39" t="s" s="154">
        <f t="shared" si="1568"/>
      </c>
      <c r="AQ39" t="s" s="154">
        <f t="shared" si="1568"/>
      </c>
      <c r="AR39" t="s" s="154">
        <f t="shared" si="1568"/>
      </c>
      <c r="AS39" t="s" s="154">
        <f t="shared" si="1568"/>
      </c>
      <c r="AT39" t="s" s="154">
        <f t="shared" si="1568"/>
      </c>
      <c r="AU39" t="s" s="154">
        <f t="shared" si="1568"/>
      </c>
      <c r="AV39" t="s" s="154">
        <f t="shared" si="1568"/>
      </c>
      <c r="AW39" t="s" s="154">
        <f t="shared" si="1568"/>
      </c>
      <c r="AX39" t="s" s="154">
        <f t="shared" si="1568"/>
      </c>
      <c r="AY39" t="s" s="154">
        <f t="shared" si="1568"/>
      </c>
      <c r="AZ39" t="s" s="154">
        <f t="shared" si="1568"/>
      </c>
      <c r="BA39" t="s" s="154">
        <f t="shared" si="1568"/>
      </c>
      <c r="BB39" t="s" s="154">
        <f t="shared" si="1568"/>
      </c>
      <c r="BC39" t="s" s="154">
        <f t="shared" si="1568"/>
      </c>
      <c r="BD39" t="s" s="154">
        <f t="shared" si="1568"/>
      </c>
      <c r="BE39" t="s" s="154">
        <f t="shared" si="1568"/>
      </c>
      <c r="BF39" s="225"/>
      <c r="BG39" s="225"/>
      <c r="BH39" s="225"/>
      <c r="BI39" s="225"/>
      <c r="BJ39" s="225"/>
      <c r="BK39" s="225"/>
      <c r="BL39" s="225"/>
      <c r="BM39" s="225"/>
      <c r="BN39" s="225"/>
      <c r="BO39" s="225"/>
      <c r="BP39" s="225"/>
      <c r="BQ39" s="225"/>
      <c r="BR39" s="14"/>
    </row>
    <row r="40" ht="12.75" customHeight="1">
      <c r="A40" s="10"/>
      <c r="B40" s="222"/>
      <c r="C40" t="s" s="154">
        <f t="shared" si="1774" ref="C40:BE40">""</f>
      </c>
      <c r="D40" t="s" s="154">
        <f t="shared" si="1774"/>
      </c>
      <c r="E40" t="s" s="220">
        <f t="shared" si="1774"/>
      </c>
      <c r="F40" t="s" s="220">
        <f t="shared" si="1774"/>
      </c>
      <c r="G40" t="s" s="154">
        <f t="shared" si="1774"/>
      </c>
      <c r="H40" t="s" s="154">
        <f t="shared" si="1774"/>
      </c>
      <c r="I40" t="s" s="220">
        <f t="shared" si="1774"/>
      </c>
      <c r="J40" t="s" s="223">
        <f t="shared" si="1774"/>
      </c>
      <c r="K40" t="s" s="223">
        <f t="shared" si="1774"/>
      </c>
      <c r="L40" t="s" s="223">
        <f t="shared" si="1774"/>
      </c>
      <c r="M40" t="s" s="223">
        <f t="shared" si="1774"/>
      </c>
      <c r="N40" t="s" s="223">
        <f t="shared" si="1774"/>
      </c>
      <c r="O40" t="s" s="223">
        <f t="shared" si="1774"/>
      </c>
      <c r="P40" t="s" s="223">
        <f t="shared" si="1774"/>
      </c>
      <c r="Q40" t="s" s="223">
        <f t="shared" si="1774"/>
      </c>
      <c r="R40" t="s" s="223">
        <f t="shared" si="1774"/>
      </c>
      <c r="S40" t="s" s="223">
        <f t="shared" si="1774"/>
      </c>
      <c r="T40" t="s" s="223">
        <f t="shared" si="1774"/>
      </c>
      <c r="U40" t="s" s="223">
        <f t="shared" si="1774"/>
      </c>
      <c r="V40" t="s" s="223">
        <f t="shared" si="1774"/>
      </c>
      <c r="W40" t="s" s="223">
        <f t="shared" si="1774"/>
      </c>
      <c r="X40" t="s" s="223">
        <f t="shared" si="1774"/>
      </c>
      <c r="Y40" t="s" s="223">
        <f t="shared" si="1774"/>
      </c>
      <c r="Z40" t="s" s="223">
        <f t="shared" si="1774"/>
      </c>
      <c r="AA40" t="s" s="223">
        <f t="shared" si="1774"/>
      </c>
      <c r="AB40" t="s" s="223">
        <f t="shared" si="1774"/>
      </c>
      <c r="AC40" t="s" s="223">
        <f t="shared" si="1774"/>
      </c>
      <c r="AD40" t="s" s="223">
        <f t="shared" si="1774"/>
      </c>
      <c r="AE40" t="s" s="223">
        <f t="shared" si="1774"/>
      </c>
      <c r="AF40" t="s" s="223">
        <f t="shared" si="1774"/>
      </c>
      <c r="AG40" t="s" s="223">
        <f t="shared" si="1774"/>
      </c>
      <c r="AH40" t="s" s="223">
        <f t="shared" si="1774"/>
      </c>
      <c r="AI40" t="s" s="223">
        <f t="shared" si="1774"/>
      </c>
      <c r="AJ40" t="s" s="223">
        <f t="shared" si="1774"/>
      </c>
      <c r="AK40" t="s" s="223">
        <f t="shared" si="1774"/>
      </c>
      <c r="AL40" t="s" s="223">
        <f t="shared" si="1774"/>
      </c>
      <c r="AM40" t="s" s="223">
        <f t="shared" si="1774"/>
      </c>
      <c r="AN40" t="s" s="223">
        <f t="shared" si="1774"/>
      </c>
      <c r="AO40" t="s" s="223">
        <f t="shared" si="1774"/>
      </c>
      <c r="AP40" t="s" s="223">
        <f t="shared" si="1774"/>
      </c>
      <c r="AQ40" t="s" s="223">
        <f t="shared" si="1774"/>
      </c>
      <c r="AR40" t="s" s="223">
        <f t="shared" si="1774"/>
      </c>
      <c r="AS40" t="s" s="223">
        <f t="shared" si="1774"/>
      </c>
      <c r="AT40" t="s" s="223">
        <f t="shared" si="1774"/>
      </c>
      <c r="AU40" t="s" s="223">
        <f t="shared" si="1774"/>
      </c>
      <c r="AV40" t="s" s="223">
        <f t="shared" si="1774"/>
      </c>
      <c r="AW40" t="s" s="223">
        <f t="shared" si="1774"/>
      </c>
      <c r="AX40" t="s" s="223">
        <f t="shared" si="1774"/>
      </c>
      <c r="AY40" t="s" s="223">
        <f t="shared" si="1774"/>
      </c>
      <c r="AZ40" t="s" s="223">
        <f t="shared" si="1774"/>
      </c>
      <c r="BA40" t="s" s="223">
        <f t="shared" si="1774"/>
      </c>
      <c r="BB40" t="s" s="223">
        <f t="shared" si="1774"/>
      </c>
      <c r="BC40" t="s" s="223">
        <f t="shared" si="1774"/>
      </c>
      <c r="BD40" t="s" s="223">
        <f t="shared" si="1774"/>
      </c>
      <c r="BE40" t="s" s="223">
        <f t="shared" si="1774"/>
      </c>
      <c r="BF40" s="221"/>
      <c r="BG40" s="221"/>
      <c r="BH40" s="221"/>
      <c r="BI40" s="221"/>
      <c r="BJ40" s="221"/>
      <c r="BK40" s="221"/>
      <c r="BL40" s="221"/>
      <c r="BM40" s="221"/>
      <c r="BN40" s="221"/>
      <c r="BO40" s="221"/>
      <c r="BP40" s="221"/>
      <c r="BQ40" s="221"/>
      <c r="BR40" s="14"/>
    </row>
    <row r="41" ht="12.75" customHeight="1">
      <c r="A41" s="10"/>
      <c r="B41" s="222"/>
      <c r="C41" t="s" s="154">
        <v>2500</v>
      </c>
      <c r="D41" s="219">
        <v>226</v>
      </c>
      <c r="E41" t="s" s="220">
        <v>50</v>
      </c>
      <c r="F41" t="s" s="220">
        <v>2524</v>
      </c>
      <c r="G41" s="219">
        <v>0</v>
      </c>
      <c r="H41" s="219">
        <v>125</v>
      </c>
      <c r="I41" t="s" s="220">
        <v>50</v>
      </c>
      <c r="J41" s="221">
        <f>J25</f>
        <v>0.607</v>
      </c>
      <c r="K41" s="221">
        <f>ROUND(J41*$B$1,3)</f>
        <v>0.609</v>
      </c>
      <c r="L41" s="221">
        <f>ROUND(K41*$B$1,3)</f>
        <v>0.611</v>
      </c>
      <c r="M41" s="221">
        <f>ROUND(L41*$B$1,3)</f>
        <v>0.613</v>
      </c>
      <c r="N41" s="221">
        <f>ROUND(M41*$B$1,3)</f>
        <v>0.615</v>
      </c>
      <c r="O41" s="221">
        <f>ROUND(N41*$B$1,3)</f>
        <v>0.617</v>
      </c>
      <c r="P41" s="221">
        <f>ROUND(O41*$B$1,3)</f>
        <v>0.619</v>
      </c>
      <c r="Q41" s="221">
        <f>ROUND(P41*$B$1,3)</f>
        <v>0.621</v>
      </c>
      <c r="R41" s="221">
        <f>ROUND(Q41*$B$1,3)</f>
        <v>0.623</v>
      </c>
      <c r="S41" s="221">
        <f>ROUND(R41*$B$1,3)</f>
        <v>0.625</v>
      </c>
      <c r="T41" s="221">
        <f>ROUND(S41*$B$1,3)</f>
        <v>0.627</v>
      </c>
      <c r="U41" s="221">
        <f>ROUND(T41*$B$1,3)</f>
        <v>0.629</v>
      </c>
      <c r="V41" s="221">
        <f>ROUND(U41*$B$1,3)</f>
        <v>0.631</v>
      </c>
      <c r="W41" s="221">
        <f>ROUND(V41*$B$1,3)</f>
        <v>0.633</v>
      </c>
      <c r="X41" s="221">
        <f>ROUND(W41*$B$1,3)</f>
        <v>0.635</v>
      </c>
      <c r="Y41" s="221">
        <f>ROUND(X41*$B$1,3)</f>
        <v>0.637</v>
      </c>
      <c r="Z41" s="221">
        <f>ROUND(Y41*$B$1,3)</f>
        <v>0.639</v>
      </c>
      <c r="AA41" s="221">
        <f>ROUND(Z41*$B$1,3)</f>
        <v>0.6409999999999999</v>
      </c>
      <c r="AB41" s="221">
        <f>ROUND(AA41*$B$1,3)</f>
        <v>0.643</v>
      </c>
      <c r="AC41" s="221">
        <f>ROUND(AB41*$B$1,3)</f>
        <v>0.645</v>
      </c>
      <c r="AD41" s="221">
        <f>ROUND(AC41*$B$1,3)</f>
        <v>0.647</v>
      </c>
      <c r="AE41" s="221">
        <f>ROUND(AD41*$B$1,3)</f>
        <v>0.649</v>
      </c>
      <c r="AF41" s="221">
        <f>ROUND(AE41*$B$1,3)</f>
        <v>0.651</v>
      </c>
      <c r="AG41" s="221">
        <f>ROUND(AF41*$B$1,3)</f>
        <v>0.6529999999999999</v>
      </c>
      <c r="AH41" s="221">
        <f>ROUND(AG41*$B$1,3)</f>
        <v>0.655</v>
      </c>
      <c r="AI41" s="221">
        <f>ROUND(AH41*$B$1,3)</f>
        <v>0.657</v>
      </c>
      <c r="AJ41" s="221">
        <f>ROUND(AI41*$B$1,3)</f>
        <v>0.659</v>
      </c>
      <c r="AK41" s="221">
        <f>ROUND(AJ41*$B$1,3)</f>
        <v>0.6609999999999999</v>
      </c>
      <c r="AL41" s="221">
        <f>ROUND(AK41*$B$1,3)</f>
        <v>0.663</v>
      </c>
      <c r="AM41" s="221">
        <f>ROUND(AL41*$B$1,3)</f>
        <v>0.665</v>
      </c>
      <c r="AN41" s="221">
        <f>ROUND(AM41*$B$1,3)</f>
        <v>0.667</v>
      </c>
      <c r="AO41" s="221">
        <f>ROUND(AN41*$B$1,3)</f>
        <v>0.669</v>
      </c>
      <c r="AP41" s="221">
        <f>ROUND(AO41*$B$1,3)</f>
        <v>0.6709999999999999</v>
      </c>
      <c r="AQ41" s="221">
        <f>ROUND(AP41*$B$1,3)</f>
        <v>0.6729999999999999</v>
      </c>
      <c r="AR41" s="221">
        <f>ROUND(AQ41*$B$1,3)</f>
        <v>0.675</v>
      </c>
      <c r="AS41" s="221">
        <f>ROUND(AR41*$B$1,3)</f>
        <v>0.677</v>
      </c>
      <c r="AT41" s="221">
        <f>ROUND(AS41*$B$1,3)</f>
        <v>0.679</v>
      </c>
      <c r="AU41" s="221">
        <f>ROUND(AT41*$B$1,3)</f>
        <v>0.6809999999999999</v>
      </c>
      <c r="AV41" s="221">
        <f>ROUND(AU41*$B$1,3)</f>
        <v>0.6830000000000001</v>
      </c>
      <c r="AW41" s="221">
        <f>ROUND(AV41*$B$1,3)</f>
        <v>0.6849999999999999</v>
      </c>
      <c r="AX41" s="221">
        <f>ROUND(AW41*$B$1,3)</f>
        <v>0.6870000000000001</v>
      </c>
      <c r="AY41" s="221">
        <f>ROUND(AX41*$B$1,3)</f>
        <v>0.6890000000000001</v>
      </c>
      <c r="AZ41" s="221">
        <f>ROUND(AY41*$B$1,3)</f>
        <v>0.6909999999999999</v>
      </c>
      <c r="BA41" s="221">
        <f>ROUND(AZ41*$B$1,3)</f>
        <v>0.6929999999999999</v>
      </c>
      <c r="BB41" s="221">
        <f>ROUND(BA41*$B$1,3)</f>
        <v>0.6950000000000001</v>
      </c>
      <c r="BC41" s="221">
        <f>ROUND(BB41*$B$1,3)</f>
        <v>0.6970000000000001</v>
      </c>
      <c r="BD41" s="221">
        <f>ROUND(BC41*$B$1,3)</f>
        <v>0.6990000000000001</v>
      </c>
      <c r="BE41" s="221">
        <f>ROUND(BD41*$B$1,3)</f>
        <v>0.701</v>
      </c>
      <c r="BF41" s="221"/>
      <c r="BG41" s="221"/>
      <c r="BH41" s="221"/>
      <c r="BI41" s="221"/>
      <c r="BJ41" s="221"/>
      <c r="BK41" s="221"/>
      <c r="BL41" s="221"/>
      <c r="BM41" s="221"/>
      <c r="BN41" s="221"/>
      <c r="BO41" s="221"/>
      <c r="BP41" s="221"/>
      <c r="BQ41" s="221"/>
      <c r="BR41" s="14"/>
    </row>
    <row r="42" ht="12.75" customHeight="1">
      <c r="A42" s="10"/>
      <c r="B42" s="222"/>
      <c r="C42" t="s" s="154">
        <v>2500</v>
      </c>
      <c r="D42" s="219">
        <v>226</v>
      </c>
      <c r="E42" t="s" s="220">
        <v>50</v>
      </c>
      <c r="F42" t="s" s="220">
        <v>2525</v>
      </c>
      <c r="G42" s="219">
        <v>125</v>
      </c>
      <c r="H42" s="219">
        <v>200</v>
      </c>
      <c r="I42" t="s" s="220">
        <v>50</v>
      </c>
      <c r="J42" s="225">
        <f>J26</f>
        <v>0.911</v>
      </c>
      <c r="K42" s="221">
        <f>ROUND(J42*$B$1,3)</f>
        <v>0.914</v>
      </c>
      <c r="L42" s="221">
        <f>ROUND(K42*$B$1,3)</f>
        <v>0.917</v>
      </c>
      <c r="M42" s="221">
        <f>ROUND(L42*$B$1,3)</f>
        <v>0.9199999999999999</v>
      </c>
      <c r="N42" s="221">
        <f>ROUND(M42*$B$1,3)</f>
        <v>0.923</v>
      </c>
      <c r="O42" s="221">
        <f>ROUND(N42*$B$1,3)</f>
        <v>0.9259999999999999</v>
      </c>
      <c r="P42" s="221">
        <f>ROUND(O42*$B$1,3)</f>
        <v>0.929</v>
      </c>
      <c r="Q42" s="221">
        <f>ROUND(P42*$B$1,3)</f>
        <v>0.9320000000000001</v>
      </c>
      <c r="R42" s="221">
        <f>ROUND(Q42*$B$1,3)</f>
        <v>0.9349999999999999</v>
      </c>
      <c r="S42" s="221">
        <f>ROUND(R42*$B$1,3)</f>
        <v>0.9379999999999999</v>
      </c>
      <c r="T42" s="221">
        <f>ROUND(S42*$B$1,3)</f>
        <v>0.9410000000000001</v>
      </c>
      <c r="U42" s="221">
        <f>ROUND(T42*$B$1,3)</f>
        <v>0.9440000000000002</v>
      </c>
      <c r="V42" s="221">
        <f>ROUND(U42*$B$1,3)</f>
        <v>0.9470000000000001</v>
      </c>
      <c r="W42" s="221">
        <f>ROUND(V42*$B$1,3)</f>
        <v>0.95</v>
      </c>
      <c r="X42" s="221">
        <f>ROUND(W42*$B$1,3)</f>
        <v>0.953</v>
      </c>
      <c r="Y42" s="221">
        <f>ROUND(X42*$B$1,3)</f>
        <v>0.9559999999999998</v>
      </c>
      <c r="Z42" s="221">
        <f>ROUND(Y42*$B$1,3)</f>
        <v>0.959</v>
      </c>
      <c r="AA42" s="221">
        <f>ROUND(Z42*$B$1,3)</f>
        <v>0.9620000000000001</v>
      </c>
      <c r="AB42" s="221">
        <f>ROUND(AA42*$B$1,3)</f>
        <v>0.9650000000000001</v>
      </c>
      <c r="AC42" s="221">
        <f>ROUND(AB42*$B$1,3)</f>
        <v>0.968</v>
      </c>
      <c r="AD42" s="221">
        <f>ROUND(AC42*$B$1,3)</f>
        <v>0.9709999999999999</v>
      </c>
      <c r="AE42" s="221">
        <f>ROUND(AD42*$B$1,3)</f>
        <v>0.974</v>
      </c>
      <c r="AF42" s="221">
        <f>ROUND(AE42*$B$1,3)</f>
        <v>0.977</v>
      </c>
      <c r="AG42" s="221">
        <f>ROUND(AF42*$B$1,3)</f>
        <v>0.9800000000000001</v>
      </c>
      <c r="AH42" s="221">
        <f>ROUND(AG42*$B$1,3)</f>
        <v>0.983</v>
      </c>
      <c r="AI42" s="221">
        <f>ROUND(AH42*$B$1,3)</f>
        <v>0.986</v>
      </c>
      <c r="AJ42" s="221">
        <f>ROUND(AI42*$B$1,3)</f>
        <v>0.9890000000000001</v>
      </c>
      <c r="AK42" s="221">
        <f>ROUND(AJ42*$B$1,3)</f>
        <v>0.992</v>
      </c>
      <c r="AL42" s="221">
        <f>ROUND(AK42*$B$1,3)</f>
        <v>0.9949999999999999</v>
      </c>
      <c r="AM42" s="221">
        <f>ROUND(AL42*$B$1,3)</f>
        <v>0.998</v>
      </c>
      <c r="AN42" s="221">
        <f>ROUND(AM42*$B$1,3)</f>
        <v>1.001</v>
      </c>
      <c r="AO42" s="221">
        <f>ROUND(AN42*$B$1,3)</f>
        <v>1.004</v>
      </c>
      <c r="AP42" s="221">
        <f>ROUND(AO42*$B$1,3)</f>
        <v>1.007</v>
      </c>
      <c r="AQ42" s="221">
        <f>ROUND(AP42*$B$1,3)</f>
        <v>1.01</v>
      </c>
      <c r="AR42" s="221">
        <f>ROUND(AQ42*$B$1,3)</f>
        <v>1.013</v>
      </c>
      <c r="AS42" s="221">
        <f>ROUND(AR42*$B$1,3)</f>
        <v>1.016</v>
      </c>
      <c r="AT42" s="221">
        <f>ROUND(AS42*$B$1,3)</f>
        <v>1.019</v>
      </c>
      <c r="AU42" s="221">
        <f>ROUND(AT42*$B$1,3)</f>
        <v>1.022</v>
      </c>
      <c r="AV42" s="221">
        <f>ROUND(AU42*$B$1,3)</f>
        <v>1.025</v>
      </c>
      <c r="AW42" s="221">
        <f>ROUND(AV42*$B$1,3)</f>
        <v>1.028</v>
      </c>
      <c r="AX42" s="221">
        <f>ROUND(AW42*$B$1,3)</f>
        <v>1.031</v>
      </c>
      <c r="AY42" s="221">
        <f>ROUND(AX42*$B$1,3)</f>
        <v>1.034</v>
      </c>
      <c r="AZ42" s="221">
        <f>ROUND(AY42*$B$1,3)</f>
        <v>1.037</v>
      </c>
      <c r="BA42" s="221">
        <f>ROUND(AZ42*$B$1,3)</f>
        <v>1.04</v>
      </c>
      <c r="BB42" s="221">
        <f>ROUND(BA42*$B$1,3)</f>
        <v>1.043</v>
      </c>
      <c r="BC42" s="221">
        <f>ROUND(BB42*$B$1,3)</f>
        <v>1.046</v>
      </c>
      <c r="BD42" s="221">
        <f>ROUND(BC42*$B$1,3)</f>
        <v>1.049</v>
      </c>
      <c r="BE42" s="221">
        <f>ROUND(BD42*$B$1,3)</f>
        <v>1.052</v>
      </c>
      <c r="BF42" s="221"/>
      <c r="BG42" s="221"/>
      <c r="BH42" s="221"/>
      <c r="BI42" s="221"/>
      <c r="BJ42" s="221"/>
      <c r="BK42" s="221"/>
      <c r="BL42" s="221"/>
      <c r="BM42" s="221"/>
      <c r="BN42" s="221"/>
      <c r="BO42" s="221"/>
      <c r="BP42" s="221"/>
      <c r="BQ42" s="221"/>
      <c r="BR42" s="14"/>
    </row>
    <row r="43" ht="12.75" customHeight="1">
      <c r="A43" s="10"/>
      <c r="B43" s="222"/>
      <c r="C43" t="s" s="154">
        <v>2500</v>
      </c>
      <c r="D43" s="219">
        <v>226</v>
      </c>
      <c r="E43" t="s" s="220">
        <v>50</v>
      </c>
      <c r="F43" t="s" s="220">
        <v>2526</v>
      </c>
      <c r="G43" s="219">
        <v>200</v>
      </c>
      <c r="H43" s="219">
        <f>H35</f>
        <v>10000</v>
      </c>
      <c r="I43" t="s" s="220">
        <v>50</v>
      </c>
      <c r="J43" s="221">
        <f>J11</f>
        <v>2.409</v>
      </c>
      <c r="K43" s="221">
        <f>ROUND(J43*$B$1,3)</f>
        <v>2.417</v>
      </c>
      <c r="L43" s="221">
        <f>ROUND(K43*$B$1,3)</f>
        <v>2.425</v>
      </c>
      <c r="M43" s="221">
        <f>ROUND(L43*$B$1,3)</f>
        <v>2.433</v>
      </c>
      <c r="N43" s="221">
        <f>ROUND(M43*$B$1,3)</f>
        <v>2.441</v>
      </c>
      <c r="O43" s="221">
        <f>ROUND(N43*$B$1,3)</f>
        <v>2.449</v>
      </c>
      <c r="P43" s="221">
        <f>ROUND(O43*$B$1,3)</f>
        <v>2.457</v>
      </c>
      <c r="Q43" s="221">
        <f>ROUND(P43*$B$1,3)</f>
        <v>2.465</v>
      </c>
      <c r="R43" s="221">
        <f>ROUND(Q43*$B$1,3)</f>
        <v>2.473</v>
      </c>
      <c r="S43" s="221">
        <f>ROUND(R43*$B$1,3)</f>
        <v>2.481</v>
      </c>
      <c r="T43" s="221">
        <f>ROUND(S43*$B$1,3)</f>
        <v>2.489</v>
      </c>
      <c r="U43" s="221">
        <f>ROUND(T43*$B$1,3)</f>
        <v>2.497</v>
      </c>
      <c r="V43" s="221">
        <f>ROUND(U43*$B$1,3)</f>
        <v>2.505</v>
      </c>
      <c r="W43" s="221">
        <f>ROUND(V43*$B$1,3)</f>
        <v>2.513</v>
      </c>
      <c r="X43" s="221">
        <f>ROUND(W43*$B$1,3)</f>
        <v>2.521</v>
      </c>
      <c r="Y43" s="221">
        <f>ROUND(X43*$B$1,3)</f>
        <v>2.529</v>
      </c>
      <c r="Z43" s="221">
        <f>ROUND(Y43*$B$1,3)</f>
        <v>2.537</v>
      </c>
      <c r="AA43" s="221">
        <f>ROUND(Z43*$B$1,3)</f>
        <v>2.545</v>
      </c>
      <c r="AB43" s="221">
        <f>ROUND(AA43*$B$1,3)</f>
        <v>2.553</v>
      </c>
      <c r="AC43" s="221">
        <f>ROUND(AB43*$B$1,3)</f>
        <v>2.561</v>
      </c>
      <c r="AD43" s="221">
        <f>ROUND(AC43*$B$1,3)</f>
        <v>2.569</v>
      </c>
      <c r="AE43" s="221">
        <f>ROUND(AD43*$B$1,3)</f>
        <v>2.577</v>
      </c>
      <c r="AF43" s="221">
        <f>ROUND(AE43*$B$1,3)</f>
        <v>2.585</v>
      </c>
      <c r="AG43" s="221">
        <f>ROUND(AF43*$B$1,3)</f>
        <v>2.593</v>
      </c>
      <c r="AH43" s="221">
        <f>ROUND(AG43*$B$1,3)</f>
        <v>2.601</v>
      </c>
      <c r="AI43" s="221">
        <f>ROUND(AH43*$B$1,3)</f>
        <v>2.61</v>
      </c>
      <c r="AJ43" s="221">
        <f>ROUND(AI43*$B$1,3)</f>
        <v>2.619</v>
      </c>
      <c r="AK43" s="221">
        <f>ROUND(AJ43*$B$1,3)</f>
        <v>2.628</v>
      </c>
      <c r="AL43" s="221">
        <f>ROUND(AK43*$B$1,3)</f>
        <v>2.637</v>
      </c>
      <c r="AM43" s="221">
        <f>ROUND(AL43*$B$1,3)</f>
        <v>2.646</v>
      </c>
      <c r="AN43" s="221">
        <f>ROUND(AM43*$B$1,3)</f>
        <v>2.655</v>
      </c>
      <c r="AO43" s="221">
        <f>ROUND(AN43*$B$1,3)</f>
        <v>2.664</v>
      </c>
      <c r="AP43" s="221">
        <f>ROUND(AO43*$B$1,3)</f>
        <v>2.673</v>
      </c>
      <c r="AQ43" s="221">
        <f>ROUND(AP43*$B$1,3)</f>
        <v>2.682</v>
      </c>
      <c r="AR43" s="221">
        <f>ROUND(AQ43*$B$1,3)</f>
        <v>2.691</v>
      </c>
      <c r="AS43" s="221">
        <f>ROUND(AR43*$B$1,3)</f>
        <v>2.7</v>
      </c>
      <c r="AT43" s="221">
        <f>ROUND(AS43*$B$1,3)</f>
        <v>2.709</v>
      </c>
      <c r="AU43" s="221">
        <f>ROUND(AT43*$B$1,3)</f>
        <v>2.718</v>
      </c>
      <c r="AV43" s="221">
        <f>ROUND(AU43*$B$1,3)</f>
        <v>2.727</v>
      </c>
      <c r="AW43" s="221">
        <f>ROUND(AV43*$B$1,3)</f>
        <v>2.736</v>
      </c>
      <c r="AX43" s="221">
        <f>ROUND(AW43*$B$1,3)</f>
        <v>2.745</v>
      </c>
      <c r="AY43" s="221">
        <f>ROUND(AX43*$B$1,3)</f>
        <v>2.754</v>
      </c>
      <c r="AZ43" s="221">
        <f>ROUND(AY43*$B$1,3)</f>
        <v>2.763</v>
      </c>
      <c r="BA43" s="221">
        <f>ROUND(AZ43*$B$1,3)</f>
        <v>2.772</v>
      </c>
      <c r="BB43" s="221">
        <f>ROUND(BA43*$B$1,3)</f>
        <v>2.781</v>
      </c>
      <c r="BC43" s="221">
        <f>ROUND(BB43*$B$1,3)</f>
        <v>2.79</v>
      </c>
      <c r="BD43" s="221">
        <f>ROUND(BC43*$B$1,3)</f>
        <v>2.799</v>
      </c>
      <c r="BE43" s="221">
        <f>ROUND(BD43*$B$1,3)</f>
        <v>2.808</v>
      </c>
      <c r="BF43" s="221"/>
      <c r="BG43" s="221"/>
      <c r="BH43" s="221"/>
      <c r="BI43" s="221"/>
      <c r="BJ43" s="221"/>
      <c r="BK43" s="221"/>
      <c r="BL43" s="221"/>
      <c r="BM43" s="221"/>
      <c r="BN43" s="221"/>
      <c r="BO43" s="221"/>
      <c r="BP43" s="221"/>
      <c r="BQ43" s="221"/>
      <c r="BR43" s="14"/>
    </row>
    <row r="44" ht="12.75" customHeight="1">
      <c r="A44" s="10"/>
      <c r="B44" s="222"/>
      <c r="C44" t="s" s="154">
        <f t="shared" si="1974" ref="C44:BE47">""</f>
      </c>
      <c r="D44" t="s" s="154">
        <f t="shared" si="1974"/>
      </c>
      <c r="E44" t="s" s="220">
        <f t="shared" si="1974"/>
      </c>
      <c r="F44" t="s" s="220">
        <f t="shared" si="1974"/>
      </c>
      <c r="G44" t="s" s="154">
        <f t="shared" si="1974"/>
      </c>
      <c r="H44" t="s" s="154">
        <f t="shared" si="1974"/>
      </c>
      <c r="I44" t="s" s="220">
        <f t="shared" si="1974"/>
      </c>
      <c r="J44" t="s" s="223">
        <f t="shared" si="1974"/>
      </c>
      <c r="K44" t="s" s="223">
        <f t="shared" si="1974"/>
      </c>
      <c r="L44" t="s" s="223">
        <f t="shared" si="1974"/>
      </c>
      <c r="M44" t="s" s="223">
        <f t="shared" si="1974"/>
      </c>
      <c r="N44" t="s" s="223">
        <f t="shared" si="1974"/>
      </c>
      <c r="O44" t="s" s="223">
        <f t="shared" si="1974"/>
      </c>
      <c r="P44" t="s" s="223">
        <f t="shared" si="1974"/>
      </c>
      <c r="Q44" t="s" s="223">
        <f t="shared" si="1974"/>
      </c>
      <c r="R44" t="s" s="223">
        <f t="shared" si="1974"/>
      </c>
      <c r="S44" t="s" s="223">
        <f t="shared" si="1974"/>
      </c>
      <c r="T44" t="s" s="223">
        <f t="shared" si="1974"/>
      </c>
      <c r="U44" t="s" s="223">
        <f t="shared" si="1974"/>
      </c>
      <c r="V44" t="s" s="223">
        <f t="shared" si="1974"/>
      </c>
      <c r="W44" t="s" s="223">
        <f t="shared" si="1974"/>
      </c>
      <c r="X44" t="s" s="223">
        <f t="shared" si="1974"/>
      </c>
      <c r="Y44" t="s" s="223">
        <f t="shared" si="1974"/>
      </c>
      <c r="Z44" t="s" s="223">
        <f t="shared" si="1974"/>
      </c>
      <c r="AA44" t="s" s="223">
        <f t="shared" si="1974"/>
      </c>
      <c r="AB44" t="s" s="223">
        <f t="shared" si="1974"/>
      </c>
      <c r="AC44" t="s" s="223">
        <f t="shared" si="1974"/>
      </c>
      <c r="AD44" t="s" s="223">
        <f t="shared" si="1974"/>
      </c>
      <c r="AE44" t="s" s="223">
        <f t="shared" si="1974"/>
      </c>
      <c r="AF44" t="s" s="223">
        <f t="shared" si="1974"/>
      </c>
      <c r="AG44" t="s" s="223">
        <f t="shared" si="1974"/>
      </c>
      <c r="AH44" t="s" s="223">
        <f t="shared" si="1974"/>
      </c>
      <c r="AI44" t="s" s="223">
        <f t="shared" si="1974"/>
      </c>
      <c r="AJ44" t="s" s="223">
        <f t="shared" si="1974"/>
      </c>
      <c r="AK44" t="s" s="223">
        <f t="shared" si="1974"/>
      </c>
      <c r="AL44" t="s" s="223">
        <f t="shared" si="1974"/>
      </c>
      <c r="AM44" t="s" s="223">
        <f t="shared" si="1974"/>
      </c>
      <c r="AN44" t="s" s="223">
        <f t="shared" si="1974"/>
      </c>
      <c r="AO44" t="s" s="223">
        <f t="shared" si="1974"/>
      </c>
      <c r="AP44" t="s" s="223">
        <f t="shared" si="1974"/>
      </c>
      <c r="AQ44" t="s" s="223">
        <f t="shared" si="1974"/>
      </c>
      <c r="AR44" t="s" s="223">
        <f t="shared" si="1974"/>
      </c>
      <c r="AS44" t="s" s="223">
        <f t="shared" si="1974"/>
      </c>
      <c r="AT44" t="s" s="223">
        <f t="shared" si="1974"/>
      </c>
      <c r="AU44" t="s" s="223">
        <f t="shared" si="1974"/>
      </c>
      <c r="AV44" t="s" s="223">
        <f t="shared" si="1974"/>
      </c>
      <c r="AW44" t="s" s="223">
        <f t="shared" si="1974"/>
      </c>
      <c r="AX44" t="s" s="223">
        <f t="shared" si="1974"/>
      </c>
      <c r="AY44" t="s" s="223">
        <f t="shared" si="1974"/>
      </c>
      <c r="AZ44" t="s" s="223">
        <f t="shared" si="1974"/>
      </c>
      <c r="BA44" t="s" s="223">
        <f t="shared" si="1974"/>
      </c>
      <c r="BB44" t="s" s="223">
        <f t="shared" si="1974"/>
      </c>
      <c r="BC44" t="s" s="223">
        <f t="shared" si="1974"/>
      </c>
      <c r="BD44" t="s" s="223">
        <f t="shared" si="1974"/>
      </c>
      <c r="BE44" t="s" s="223">
        <f t="shared" si="1974"/>
      </c>
      <c r="BF44" s="221"/>
      <c r="BG44" s="221"/>
      <c r="BH44" s="221"/>
      <c r="BI44" s="221"/>
      <c r="BJ44" s="221"/>
      <c r="BK44" s="221"/>
      <c r="BL44" s="221"/>
      <c r="BM44" s="221"/>
      <c r="BN44" s="221"/>
      <c r="BO44" s="221"/>
      <c r="BP44" s="221"/>
      <c r="BQ44" s="221"/>
      <c r="BR44" s="14"/>
    </row>
    <row r="45" ht="12.75" customHeight="1">
      <c r="A45" s="10"/>
      <c r="B45" s="222"/>
      <c r="C45" t="s" s="154">
        <f>K221</f>
        <v>2506</v>
      </c>
      <c r="D45" s="219">
        <v>175</v>
      </c>
      <c r="E45" t="s" s="220">
        <v>50</v>
      </c>
      <c r="F45" t="s" s="220">
        <v>2527</v>
      </c>
      <c r="G45" s="219">
        <v>0</v>
      </c>
      <c r="H45" s="219">
        <v>75</v>
      </c>
      <c r="I45" t="s" s="220">
        <v>50</v>
      </c>
      <c r="J45" s="225">
        <f>J5</f>
        <v>0.6870000000000001</v>
      </c>
      <c r="K45" s="221">
        <f>ROUND(J45*$B$1,3)</f>
        <v>0.6890000000000001</v>
      </c>
      <c r="L45" s="221">
        <f>ROUND(K45*$B$1,3)</f>
        <v>0.6909999999999999</v>
      </c>
      <c r="M45" s="221">
        <f>ROUND(L45*$B$1,3)</f>
        <v>0.6929999999999999</v>
      </c>
      <c r="N45" s="221">
        <f>ROUND(M45*$B$1,3)</f>
        <v>0.6950000000000001</v>
      </c>
      <c r="O45" s="221">
        <f>ROUND(N45*$B$1,3)</f>
        <v>0.6970000000000001</v>
      </c>
      <c r="P45" s="221">
        <f>ROUND(O45*$B$1,3)</f>
        <v>0.6990000000000001</v>
      </c>
      <c r="Q45" s="221">
        <f>ROUND(P45*$B$1,3)</f>
        <v>0.701</v>
      </c>
      <c r="R45" s="221">
        <f>ROUND(Q45*$B$1,3)</f>
        <v>0.703</v>
      </c>
      <c r="S45" s="221">
        <f>ROUND(R45*$B$1,3)</f>
        <v>0.705</v>
      </c>
      <c r="T45" s="221">
        <f>ROUND(S45*$B$1,3)</f>
        <v>0.7070000000000001</v>
      </c>
      <c r="U45" s="221">
        <f>ROUND(T45*$B$1,3)</f>
        <v>0.7090000000000001</v>
      </c>
      <c r="V45" s="221">
        <f>ROUND(U45*$B$1,3)</f>
        <v>0.711</v>
      </c>
      <c r="W45" s="221">
        <f>ROUND(V45*$B$1,3)</f>
        <v>0.713</v>
      </c>
      <c r="X45" s="221">
        <f>ROUND(W45*$B$1,3)</f>
        <v>0.7150000000000001</v>
      </c>
      <c r="Y45" s="221">
        <f>ROUND(X45*$B$1,3)</f>
        <v>0.717</v>
      </c>
      <c r="Z45" s="221">
        <f>ROUND(Y45*$B$1,3)</f>
        <v>0.7190000000000001</v>
      </c>
      <c r="AA45" s="221">
        <f>ROUND(Z45*$B$1,3)</f>
        <v>0.7209999999999999</v>
      </c>
      <c r="AB45" s="221">
        <f>ROUND(AA45*$B$1,3)</f>
        <v>0.723</v>
      </c>
      <c r="AC45" s="221">
        <f>ROUND(AB45*$B$1,3)</f>
        <v>0.725</v>
      </c>
      <c r="AD45" s="221">
        <f>ROUND(AC45*$B$1,3)</f>
        <v>0.7270000000000001</v>
      </c>
      <c r="AE45" s="221">
        <f>ROUND(AD45*$B$1,3)</f>
        <v>0.7290000000000001</v>
      </c>
      <c r="AF45" s="221">
        <f>ROUND(AE45*$B$1,3)</f>
        <v>0.731</v>
      </c>
      <c r="AG45" s="221">
        <f>ROUND(AF45*$B$1,3)</f>
        <v>0.733</v>
      </c>
      <c r="AH45" s="221">
        <f>ROUND(AG45*$B$1,3)</f>
        <v>0.735</v>
      </c>
      <c r="AI45" s="221">
        <f>ROUND(AH45*$B$1,3)</f>
        <v>0.737</v>
      </c>
      <c r="AJ45" s="221">
        <f>ROUND(AI45*$B$1,3)</f>
        <v>0.7390000000000001</v>
      </c>
      <c r="AK45" s="221">
        <f>ROUND(AJ45*$B$1,3)</f>
        <v>0.7409999999999999</v>
      </c>
      <c r="AL45" s="221">
        <f>ROUND(AK45*$B$1,3)</f>
        <v>0.743</v>
      </c>
      <c r="AM45" s="221">
        <f>ROUND(AL45*$B$1,3)</f>
        <v>0.745</v>
      </c>
      <c r="AN45" s="221">
        <f>ROUND(AM45*$B$1,3)</f>
        <v>0.7470000000000001</v>
      </c>
      <c r="AO45" s="221">
        <f>ROUND(AN45*$B$1,3)</f>
        <v>0.749</v>
      </c>
      <c r="AP45" s="221">
        <f>ROUND(AO45*$B$1,3)</f>
        <v>0.751</v>
      </c>
      <c r="AQ45" s="221">
        <f>ROUND(AP45*$B$1,3)</f>
        <v>0.7529999999999999</v>
      </c>
      <c r="AR45" s="221">
        <f>ROUND(AQ45*$B$1,3)</f>
        <v>0.755</v>
      </c>
      <c r="AS45" s="221">
        <f>ROUND(AR45*$B$1,3)</f>
        <v>0.757</v>
      </c>
      <c r="AT45" s="221">
        <f>ROUND(AS45*$B$1,3)</f>
        <v>0.7590000000000001</v>
      </c>
      <c r="AU45" s="221">
        <f>ROUND(AT45*$B$1,3)</f>
        <v>0.7609999999999999</v>
      </c>
      <c r="AV45" s="221">
        <f>ROUND(AU45*$B$1,3)</f>
        <v>0.763</v>
      </c>
      <c r="AW45" s="221">
        <f>ROUND(AV45*$B$1,3)</f>
        <v>0.765</v>
      </c>
      <c r="AX45" s="221">
        <f>ROUND(AW45*$B$1,3)</f>
        <v>0.768</v>
      </c>
      <c r="AY45" s="221">
        <f>ROUND(AX45*$B$1,3)</f>
        <v>0.7709999999999999</v>
      </c>
      <c r="AZ45" s="221">
        <f>ROUND(AY45*$B$1,3)</f>
        <v>0.774</v>
      </c>
      <c r="BA45" s="221">
        <f>ROUND(AZ45*$B$1,3)</f>
        <v>0.777</v>
      </c>
      <c r="BB45" s="221">
        <f>ROUND(BA45*$B$1,3)</f>
        <v>0.78</v>
      </c>
      <c r="BC45" s="221">
        <f>ROUND(BB45*$B$1,3)</f>
        <v>0.783</v>
      </c>
      <c r="BD45" s="221">
        <f>ROUND(BC45*$B$1,3)</f>
        <v>0.7859999999999999</v>
      </c>
      <c r="BE45" s="221">
        <f>ROUND(BD45*$B$1,3)</f>
        <v>0.789</v>
      </c>
      <c r="BF45" s="221"/>
      <c r="BG45" s="221"/>
      <c r="BH45" s="221"/>
      <c r="BI45" s="221"/>
      <c r="BJ45" s="221"/>
      <c r="BK45" s="221"/>
      <c r="BL45" s="221"/>
      <c r="BM45" s="221"/>
      <c r="BN45" s="221"/>
      <c r="BO45" s="221"/>
      <c r="BP45" s="221"/>
      <c r="BQ45" s="221"/>
      <c r="BR45" s="14"/>
    </row>
    <row r="46" ht="12.75" customHeight="1">
      <c r="A46" s="10"/>
      <c r="B46" s="222"/>
      <c r="C46" t="s" s="154">
        <f>K221</f>
        <v>2506</v>
      </c>
      <c r="D46" s="219">
        <v>175</v>
      </c>
      <c r="E46" t="s" s="220">
        <v>50</v>
      </c>
      <c r="F46" t="s" s="220">
        <v>2528</v>
      </c>
      <c r="G46" s="219">
        <v>75</v>
      </c>
      <c r="H46" s="219">
        <v>175</v>
      </c>
      <c r="I46" t="s" s="220">
        <v>50</v>
      </c>
      <c r="J46" s="225">
        <f>J6</f>
        <v>0.819</v>
      </c>
      <c r="K46" s="221">
        <f>ROUND(J46*$B$1,3)</f>
        <v>0.8220000000000001</v>
      </c>
      <c r="L46" s="221">
        <f>ROUND(K46*$B$1,3)</f>
        <v>0.825</v>
      </c>
      <c r="M46" s="221">
        <f>ROUND(L46*$B$1,3)</f>
        <v>0.828</v>
      </c>
      <c r="N46" s="221">
        <f>ROUND(M46*$B$1,3)</f>
        <v>0.8309999999999998</v>
      </c>
      <c r="O46" s="221">
        <f>ROUND(N46*$B$1,3)</f>
        <v>0.834</v>
      </c>
      <c r="P46" s="221">
        <f>ROUND(O46*$B$1,3)</f>
        <v>0.8370000000000001</v>
      </c>
      <c r="Q46" s="221">
        <f>ROUND(P46*$B$1,3)</f>
        <v>0.8400000000000001</v>
      </c>
      <c r="R46" s="221">
        <f>ROUND(Q46*$B$1,3)</f>
        <v>0.843</v>
      </c>
      <c r="S46" s="221">
        <f>ROUND(R46*$B$1,3)</f>
        <v>0.8459999999999999</v>
      </c>
      <c r="T46" s="221">
        <f>ROUND(S46*$B$1,3)</f>
        <v>0.849</v>
      </c>
      <c r="U46" s="221">
        <f>ROUND(T46*$B$1,3)</f>
        <v>0.852</v>
      </c>
      <c r="V46" s="221">
        <f>ROUND(U46*$B$1,3)</f>
        <v>0.8550000000000001</v>
      </c>
      <c r="W46" s="221">
        <f>ROUND(V46*$B$1,3)</f>
        <v>0.858</v>
      </c>
      <c r="X46" s="221">
        <f>ROUND(W46*$B$1,3)</f>
        <v>0.861</v>
      </c>
      <c r="Y46" s="221">
        <f>ROUND(X46*$B$1,3)</f>
        <v>0.8640000000000001</v>
      </c>
      <c r="Z46" s="221">
        <f>ROUND(Y46*$B$1,3)</f>
        <v>0.867</v>
      </c>
      <c r="AA46" s="221">
        <f>ROUND(Z46*$B$1,3)</f>
        <v>0.8699999999999999</v>
      </c>
      <c r="AB46" s="221">
        <f>ROUND(AA46*$B$1,3)</f>
        <v>0.873</v>
      </c>
      <c r="AC46" s="221">
        <f>ROUND(AB46*$B$1,3)</f>
        <v>0.876</v>
      </c>
      <c r="AD46" s="221">
        <f>ROUND(AC46*$B$1,3)</f>
        <v>0.8790000000000001</v>
      </c>
      <c r="AE46" s="221">
        <f>ROUND(AD46*$B$1,3)</f>
        <v>0.882</v>
      </c>
      <c r="AF46" s="221">
        <f>ROUND(AE46*$B$1,3)</f>
        <v>0.885</v>
      </c>
      <c r="AG46" s="221">
        <f>ROUND(AF46*$B$1,3)</f>
        <v>0.8879999999999999</v>
      </c>
      <c r="AH46" s="221">
        <f>ROUND(AG46*$B$1,3)</f>
        <v>0.891</v>
      </c>
      <c r="AI46" s="221">
        <f>ROUND(AH46*$B$1,3)</f>
        <v>0.8940000000000001</v>
      </c>
      <c r="AJ46" s="221">
        <f>ROUND(AI46*$B$1,3)</f>
        <v>0.897</v>
      </c>
      <c r="AK46" s="221">
        <f>ROUND(AJ46*$B$1,3)</f>
        <v>0.9</v>
      </c>
      <c r="AL46" s="221">
        <f>ROUND(AK46*$B$1,3)</f>
        <v>0.9029999999999999</v>
      </c>
      <c r="AM46" s="221">
        <f>ROUND(AL46*$B$1,3)</f>
        <v>0.9059999999999999</v>
      </c>
      <c r="AN46" s="221">
        <f>ROUND(AM46*$B$1,3)</f>
        <v>0.909</v>
      </c>
      <c r="AO46" s="221">
        <f>ROUND(AN46*$B$1,3)</f>
        <v>0.9120000000000001</v>
      </c>
      <c r="AP46" s="221">
        <f>ROUND(AO46*$B$1,3)</f>
        <v>0.915</v>
      </c>
      <c r="AQ46" s="221">
        <f>ROUND(AP46*$B$1,3)</f>
        <v>0.9179999999999999</v>
      </c>
      <c r="AR46" s="221">
        <f>ROUND(AQ46*$B$1,3)</f>
        <v>0.9209999999999999</v>
      </c>
      <c r="AS46" s="221">
        <f>ROUND(AR46*$B$1,3)</f>
        <v>0.924</v>
      </c>
      <c r="AT46" s="221">
        <f>ROUND(AS46*$B$1,3)</f>
        <v>0.9269999999999999</v>
      </c>
      <c r="AU46" s="221">
        <f>ROUND(AT46*$B$1,3)</f>
        <v>0.93</v>
      </c>
      <c r="AV46" s="221">
        <f>ROUND(AU46*$B$1,3)</f>
        <v>0.9330000000000001</v>
      </c>
      <c r="AW46" s="221">
        <f>ROUND(AV46*$B$1,3)</f>
        <v>0.9359999999999999</v>
      </c>
      <c r="AX46" s="221">
        <f>ROUND(AW46*$B$1,3)</f>
        <v>0.9390000000000001</v>
      </c>
      <c r="AY46" s="221">
        <f>ROUND(AX46*$B$1,3)</f>
        <v>0.9419999999999999</v>
      </c>
      <c r="AZ46" s="221">
        <f>ROUND(AY46*$B$1,3)</f>
        <v>0.945</v>
      </c>
      <c r="BA46" s="221">
        <f>ROUND(AZ46*$B$1,3)</f>
        <v>0.9480000000000001</v>
      </c>
      <c r="BB46" s="221">
        <f>ROUND(BA46*$B$1,3)</f>
        <v>0.951</v>
      </c>
      <c r="BC46" s="221">
        <f>ROUND(BB46*$B$1,3)</f>
        <v>0.9540000000000001</v>
      </c>
      <c r="BD46" s="221">
        <f>ROUND(BC46*$B$1,3)</f>
        <v>0.9570000000000001</v>
      </c>
      <c r="BE46" s="221">
        <f>ROUND(BD46*$B$1,3)</f>
        <v>0.96</v>
      </c>
      <c r="BF46" s="221"/>
      <c r="BG46" s="221"/>
      <c r="BH46" s="221"/>
      <c r="BI46" s="221"/>
      <c r="BJ46" s="221"/>
      <c r="BK46" s="221"/>
      <c r="BL46" s="221"/>
      <c r="BM46" s="221"/>
      <c r="BN46" s="221"/>
      <c r="BO46" s="221"/>
      <c r="BP46" s="221"/>
      <c r="BQ46" s="221"/>
      <c r="BR46" s="14"/>
    </row>
    <row r="47" ht="12.75" customHeight="1">
      <c r="A47" s="10"/>
      <c r="B47" s="222"/>
      <c r="C47" t="s" s="154">
        <f t="shared" si="1974"/>
      </c>
      <c r="D47" t="s" s="154">
        <f t="shared" si="1974"/>
      </c>
      <c r="E47" t="s" s="220">
        <f t="shared" si="1974"/>
      </c>
      <c r="F47" t="s" s="220">
        <f t="shared" si="1974"/>
      </c>
      <c r="G47" t="s" s="154">
        <f t="shared" si="1974"/>
      </c>
      <c r="H47" t="s" s="154">
        <f t="shared" si="1974"/>
      </c>
      <c r="I47" t="s" s="220">
        <f t="shared" si="1974"/>
      </c>
      <c r="J47" t="s" s="154">
        <f t="shared" si="1974"/>
      </c>
      <c r="K47" t="s" s="154">
        <f t="shared" si="1974"/>
      </c>
      <c r="L47" t="s" s="154">
        <f t="shared" si="1974"/>
      </c>
      <c r="M47" t="s" s="154">
        <f t="shared" si="1974"/>
      </c>
      <c r="N47" t="s" s="154">
        <f t="shared" si="1974"/>
      </c>
      <c r="O47" t="s" s="154">
        <f t="shared" si="1974"/>
      </c>
      <c r="P47" t="s" s="154">
        <f t="shared" si="1974"/>
      </c>
      <c r="Q47" t="s" s="154">
        <f t="shared" si="1974"/>
      </c>
      <c r="R47" t="s" s="154">
        <f t="shared" si="1974"/>
      </c>
      <c r="S47" t="s" s="154">
        <f t="shared" si="1974"/>
      </c>
      <c r="T47" t="s" s="154">
        <f t="shared" si="1974"/>
      </c>
      <c r="U47" t="s" s="154">
        <f t="shared" si="1974"/>
      </c>
      <c r="V47" t="s" s="154">
        <f t="shared" si="1974"/>
      </c>
      <c r="W47" t="s" s="154">
        <f t="shared" si="1974"/>
      </c>
      <c r="X47" t="s" s="154">
        <f t="shared" si="1974"/>
      </c>
      <c r="Y47" t="s" s="154">
        <f t="shared" si="1974"/>
      </c>
      <c r="Z47" t="s" s="154">
        <f t="shared" si="1974"/>
      </c>
      <c r="AA47" t="s" s="154">
        <f t="shared" si="1974"/>
      </c>
      <c r="AB47" t="s" s="154">
        <f t="shared" si="1974"/>
      </c>
      <c r="AC47" t="s" s="154">
        <f t="shared" si="1974"/>
      </c>
      <c r="AD47" t="s" s="154">
        <f t="shared" si="1974"/>
      </c>
      <c r="AE47" t="s" s="154">
        <f t="shared" si="1974"/>
      </c>
      <c r="AF47" t="s" s="154">
        <f t="shared" si="1974"/>
      </c>
      <c r="AG47" t="s" s="154">
        <f t="shared" si="1974"/>
      </c>
      <c r="AH47" t="s" s="154">
        <f t="shared" si="1974"/>
      </c>
      <c r="AI47" t="s" s="154">
        <f t="shared" si="1974"/>
      </c>
      <c r="AJ47" t="s" s="154">
        <f t="shared" si="1974"/>
      </c>
      <c r="AK47" t="s" s="154">
        <f t="shared" si="1974"/>
      </c>
      <c r="AL47" t="s" s="154">
        <f t="shared" si="1974"/>
      </c>
      <c r="AM47" t="s" s="154">
        <f t="shared" si="1974"/>
      </c>
      <c r="AN47" t="s" s="154">
        <f t="shared" si="1974"/>
      </c>
      <c r="AO47" t="s" s="154">
        <f t="shared" si="1974"/>
      </c>
      <c r="AP47" t="s" s="154">
        <f t="shared" si="1974"/>
      </c>
      <c r="AQ47" t="s" s="154">
        <f t="shared" si="1974"/>
      </c>
      <c r="AR47" t="s" s="154">
        <f t="shared" si="1974"/>
      </c>
      <c r="AS47" t="s" s="154">
        <f t="shared" si="1974"/>
      </c>
      <c r="AT47" t="s" s="154">
        <f t="shared" si="1974"/>
      </c>
      <c r="AU47" t="s" s="154">
        <f t="shared" si="1974"/>
      </c>
      <c r="AV47" t="s" s="154">
        <f t="shared" si="1974"/>
      </c>
      <c r="AW47" t="s" s="154">
        <f t="shared" si="1974"/>
      </c>
      <c r="AX47" t="s" s="154">
        <f t="shared" si="1974"/>
      </c>
      <c r="AY47" t="s" s="154">
        <f t="shared" si="1974"/>
      </c>
      <c r="AZ47" t="s" s="154">
        <f t="shared" si="1974"/>
      </c>
      <c r="BA47" t="s" s="154">
        <f t="shared" si="1974"/>
      </c>
      <c r="BB47" t="s" s="154">
        <f t="shared" si="1974"/>
      </c>
      <c r="BC47" t="s" s="154">
        <f t="shared" si="1974"/>
      </c>
      <c r="BD47" t="s" s="154">
        <f t="shared" si="1974"/>
      </c>
      <c r="BE47" t="s" s="154">
        <f t="shared" si="1974"/>
      </c>
      <c r="BF47" s="225"/>
      <c r="BG47" s="225"/>
      <c r="BH47" s="225"/>
      <c r="BI47" s="225"/>
      <c r="BJ47" s="225"/>
      <c r="BK47" s="225"/>
      <c r="BL47" s="225"/>
      <c r="BM47" s="225"/>
      <c r="BN47" s="225"/>
      <c r="BO47" s="225"/>
      <c r="BP47" s="225"/>
      <c r="BQ47" s="225"/>
      <c r="BR47" s="14"/>
    </row>
    <row r="48" ht="12.75" customHeight="1">
      <c r="A48" s="10"/>
      <c r="B48" s="222"/>
      <c r="C48" t="s" s="154">
        <f t="shared" si="2182" ref="C48:BE48">""</f>
      </c>
      <c r="D48" t="s" s="154">
        <f t="shared" si="2182"/>
      </c>
      <c r="E48" t="s" s="220">
        <f t="shared" si="2182"/>
      </c>
      <c r="F48" t="s" s="220">
        <f t="shared" si="2182"/>
      </c>
      <c r="G48" t="s" s="154">
        <f t="shared" si="2182"/>
      </c>
      <c r="H48" t="s" s="154">
        <f t="shared" si="2182"/>
      </c>
      <c r="I48" t="s" s="220">
        <f t="shared" si="2182"/>
      </c>
      <c r="J48" t="s" s="154">
        <f t="shared" si="2182"/>
      </c>
      <c r="K48" t="s" s="154">
        <f t="shared" si="2182"/>
      </c>
      <c r="L48" t="s" s="154">
        <f t="shared" si="2182"/>
      </c>
      <c r="M48" t="s" s="154">
        <f t="shared" si="2182"/>
      </c>
      <c r="N48" t="s" s="154">
        <f t="shared" si="2182"/>
      </c>
      <c r="O48" t="s" s="154">
        <f t="shared" si="2182"/>
      </c>
      <c r="P48" t="s" s="154">
        <f t="shared" si="2182"/>
      </c>
      <c r="Q48" t="s" s="154">
        <f t="shared" si="2182"/>
      </c>
      <c r="R48" t="s" s="154">
        <f t="shared" si="2182"/>
      </c>
      <c r="S48" t="s" s="154">
        <f t="shared" si="2182"/>
      </c>
      <c r="T48" t="s" s="154">
        <f t="shared" si="2182"/>
      </c>
      <c r="U48" t="s" s="154">
        <f t="shared" si="2182"/>
      </c>
      <c r="V48" t="s" s="154">
        <f t="shared" si="2182"/>
      </c>
      <c r="W48" t="s" s="154">
        <f t="shared" si="2182"/>
      </c>
      <c r="X48" t="s" s="154">
        <f t="shared" si="2182"/>
      </c>
      <c r="Y48" t="s" s="154">
        <f t="shared" si="2182"/>
      </c>
      <c r="Z48" t="s" s="154">
        <f t="shared" si="2182"/>
      </c>
      <c r="AA48" t="s" s="154">
        <f t="shared" si="2182"/>
      </c>
      <c r="AB48" t="s" s="154">
        <f t="shared" si="2182"/>
      </c>
      <c r="AC48" t="s" s="154">
        <f t="shared" si="2182"/>
      </c>
      <c r="AD48" t="s" s="154">
        <f t="shared" si="2182"/>
      </c>
      <c r="AE48" t="s" s="154">
        <f t="shared" si="2182"/>
      </c>
      <c r="AF48" t="s" s="154">
        <f t="shared" si="2182"/>
      </c>
      <c r="AG48" t="s" s="154">
        <f t="shared" si="2182"/>
      </c>
      <c r="AH48" t="s" s="154">
        <f t="shared" si="2182"/>
      </c>
      <c r="AI48" t="s" s="154">
        <f t="shared" si="2182"/>
      </c>
      <c r="AJ48" t="s" s="154">
        <f t="shared" si="2182"/>
      </c>
      <c r="AK48" t="s" s="154">
        <f t="shared" si="2182"/>
      </c>
      <c r="AL48" t="s" s="154">
        <f t="shared" si="2182"/>
      </c>
      <c r="AM48" t="s" s="154">
        <f t="shared" si="2182"/>
      </c>
      <c r="AN48" t="s" s="154">
        <f t="shared" si="2182"/>
      </c>
      <c r="AO48" t="s" s="154">
        <f t="shared" si="2182"/>
      </c>
      <c r="AP48" t="s" s="154">
        <f t="shared" si="2182"/>
      </c>
      <c r="AQ48" t="s" s="154">
        <f t="shared" si="2182"/>
      </c>
      <c r="AR48" t="s" s="154">
        <f t="shared" si="2182"/>
      </c>
      <c r="AS48" t="s" s="154">
        <f t="shared" si="2182"/>
      </c>
      <c r="AT48" t="s" s="154">
        <f t="shared" si="2182"/>
      </c>
      <c r="AU48" t="s" s="154">
        <f t="shared" si="2182"/>
      </c>
      <c r="AV48" t="s" s="154">
        <f t="shared" si="2182"/>
      </c>
      <c r="AW48" t="s" s="154">
        <f t="shared" si="2182"/>
      </c>
      <c r="AX48" t="s" s="154">
        <f t="shared" si="2182"/>
      </c>
      <c r="AY48" t="s" s="154">
        <f t="shared" si="2182"/>
      </c>
      <c r="AZ48" t="s" s="154">
        <f t="shared" si="2182"/>
      </c>
      <c r="BA48" t="s" s="154">
        <f t="shared" si="2182"/>
      </c>
      <c r="BB48" t="s" s="154">
        <f t="shared" si="2182"/>
      </c>
      <c r="BC48" t="s" s="154">
        <f t="shared" si="2182"/>
      </c>
      <c r="BD48" t="s" s="154">
        <f t="shared" si="2182"/>
      </c>
      <c r="BE48" t="s" s="154">
        <f t="shared" si="2182"/>
      </c>
      <c r="BF48" s="225"/>
      <c r="BG48" s="225"/>
      <c r="BH48" s="225"/>
      <c r="BI48" s="225"/>
      <c r="BJ48" s="225"/>
      <c r="BK48" s="225"/>
      <c r="BL48" s="225"/>
      <c r="BM48" s="225"/>
      <c r="BN48" s="225"/>
      <c r="BO48" s="225"/>
      <c r="BP48" s="225"/>
      <c r="BQ48" s="225"/>
      <c r="BR48" s="14"/>
    </row>
    <row r="49" ht="12.75" customHeight="1">
      <c r="A49" s="10"/>
      <c r="B49" s="222"/>
      <c r="C49" t="s" s="154">
        <f>K221</f>
        <v>2506</v>
      </c>
      <c r="D49" s="226">
        <v>176</v>
      </c>
      <c r="E49" t="s" s="220">
        <v>50</v>
      </c>
      <c r="F49" t="s" s="220">
        <v>2529</v>
      </c>
      <c r="G49" s="219">
        <v>0</v>
      </c>
      <c r="H49" s="219">
        <v>75</v>
      </c>
      <c r="I49" t="s" s="154">
        <v>50</v>
      </c>
      <c r="J49" s="225">
        <f>J5</f>
        <v>0.6870000000000001</v>
      </c>
      <c r="K49" s="221">
        <f>ROUND(J49*$B$1,3)</f>
        <v>0.6890000000000001</v>
      </c>
      <c r="L49" s="221">
        <f>ROUND(K49*$B$1,3)</f>
        <v>0.6909999999999999</v>
      </c>
      <c r="M49" s="221">
        <f>ROUND(L49*$B$1,3)</f>
        <v>0.6929999999999999</v>
      </c>
      <c r="N49" s="221">
        <f>ROUND(M49*$B$1,3)</f>
        <v>0.6950000000000001</v>
      </c>
      <c r="O49" s="221">
        <f>ROUND(N49*$B$1,3)</f>
        <v>0.6970000000000001</v>
      </c>
      <c r="P49" s="221">
        <f>ROUND(O49*$B$1,3)</f>
        <v>0.6990000000000001</v>
      </c>
      <c r="Q49" s="221">
        <f>ROUND(P49*$B$1,3)</f>
        <v>0.701</v>
      </c>
      <c r="R49" s="221">
        <f>ROUND(Q49*$B$1,3)</f>
        <v>0.703</v>
      </c>
      <c r="S49" s="221">
        <f>ROUND(R49*$B$1,3)</f>
        <v>0.705</v>
      </c>
      <c r="T49" s="221">
        <f>ROUND(S49*$B$1,3)</f>
        <v>0.7070000000000001</v>
      </c>
      <c r="U49" s="221">
        <f>ROUND(T49*$B$1,3)</f>
        <v>0.7090000000000001</v>
      </c>
      <c r="V49" s="221">
        <f>ROUND(U49*$B$1,3)</f>
        <v>0.711</v>
      </c>
      <c r="W49" s="221">
        <f>ROUND(V49*$B$1,3)</f>
        <v>0.713</v>
      </c>
      <c r="X49" s="221">
        <f>ROUND(W49*$B$1,3)</f>
        <v>0.7150000000000001</v>
      </c>
      <c r="Y49" s="221">
        <f>ROUND(X49*$B$1,3)</f>
        <v>0.717</v>
      </c>
      <c r="Z49" s="221">
        <f>ROUND(Y49*$B$1,3)</f>
        <v>0.7190000000000001</v>
      </c>
      <c r="AA49" s="221">
        <f>ROUND(Z49*$B$1,3)</f>
        <v>0.7209999999999999</v>
      </c>
      <c r="AB49" s="221">
        <f>ROUND(AA49*$B$1,3)</f>
        <v>0.723</v>
      </c>
      <c r="AC49" s="221">
        <f>ROUND(AB49*$B$1,3)</f>
        <v>0.725</v>
      </c>
      <c r="AD49" s="221">
        <f>ROUND(AC49*$B$1,3)</f>
        <v>0.7270000000000001</v>
      </c>
      <c r="AE49" s="221">
        <f>ROUND(AD49*$B$1,3)</f>
        <v>0.7290000000000001</v>
      </c>
      <c r="AF49" s="221">
        <f>ROUND(AE49*$B$1,3)</f>
        <v>0.731</v>
      </c>
      <c r="AG49" s="221">
        <f>ROUND(AF49*$B$1,3)</f>
        <v>0.733</v>
      </c>
      <c r="AH49" s="221">
        <f>ROUND(AG49*$B$1,3)</f>
        <v>0.735</v>
      </c>
      <c r="AI49" s="221">
        <f>ROUND(AH49*$B$1,3)</f>
        <v>0.737</v>
      </c>
      <c r="AJ49" s="221">
        <f>ROUND(AI49*$B$1,3)</f>
        <v>0.7390000000000001</v>
      </c>
      <c r="AK49" s="221">
        <f>ROUND(AJ49*$B$1,3)</f>
        <v>0.7409999999999999</v>
      </c>
      <c r="AL49" s="221">
        <f>ROUND(AK49*$B$1,3)</f>
        <v>0.743</v>
      </c>
      <c r="AM49" s="221">
        <f>ROUND(AL49*$B$1,3)</f>
        <v>0.745</v>
      </c>
      <c r="AN49" s="221">
        <f>ROUND(AM49*$B$1,3)</f>
        <v>0.7470000000000001</v>
      </c>
      <c r="AO49" s="221">
        <f>ROUND(AN49*$B$1,3)</f>
        <v>0.749</v>
      </c>
      <c r="AP49" s="221">
        <f>ROUND(AO49*$B$1,3)</f>
        <v>0.751</v>
      </c>
      <c r="AQ49" s="221">
        <f>ROUND(AP49*$B$1,3)</f>
        <v>0.7529999999999999</v>
      </c>
      <c r="AR49" s="221">
        <f>ROUND(AQ49*$B$1,3)</f>
        <v>0.755</v>
      </c>
      <c r="AS49" s="221">
        <f>ROUND(AR49*$B$1,3)</f>
        <v>0.757</v>
      </c>
      <c r="AT49" s="221">
        <f>ROUND(AS49*$B$1,3)</f>
        <v>0.7590000000000001</v>
      </c>
      <c r="AU49" s="221">
        <f>ROUND(AT49*$B$1,3)</f>
        <v>0.7609999999999999</v>
      </c>
      <c r="AV49" s="221">
        <f>ROUND(AU49*$B$1,3)</f>
        <v>0.763</v>
      </c>
      <c r="AW49" s="221">
        <f>ROUND(AV49*$B$1,3)</f>
        <v>0.765</v>
      </c>
      <c r="AX49" s="221">
        <f>ROUND(AW49*$B$1,3)</f>
        <v>0.768</v>
      </c>
      <c r="AY49" s="221">
        <f>ROUND(AX49*$B$1,3)</f>
        <v>0.7709999999999999</v>
      </c>
      <c r="AZ49" s="221">
        <f>ROUND(AY49*$B$1,3)</f>
        <v>0.774</v>
      </c>
      <c r="BA49" s="221">
        <f>ROUND(AZ49*$B$1,3)</f>
        <v>0.777</v>
      </c>
      <c r="BB49" s="221">
        <f>ROUND(BA49*$B$1,3)</f>
        <v>0.78</v>
      </c>
      <c r="BC49" s="221">
        <f>ROUND(BB49*$B$1,3)</f>
        <v>0.783</v>
      </c>
      <c r="BD49" s="221">
        <f>ROUND(BC49*$B$1,3)</f>
        <v>0.7859999999999999</v>
      </c>
      <c r="BE49" s="221">
        <f>ROUND(BD49*$B$1,3)</f>
        <v>0.789</v>
      </c>
      <c r="BF49" s="221"/>
      <c r="BG49" s="221"/>
      <c r="BH49" s="221"/>
      <c r="BI49" s="221"/>
      <c r="BJ49" s="221"/>
      <c r="BK49" s="221"/>
      <c r="BL49" s="221"/>
      <c r="BM49" s="221"/>
      <c r="BN49" s="221"/>
      <c r="BO49" s="221"/>
      <c r="BP49" s="221"/>
      <c r="BQ49" s="221"/>
      <c r="BR49" s="14"/>
    </row>
    <row r="50" ht="12.75" customHeight="1">
      <c r="A50" s="10"/>
      <c r="B50" s="222"/>
      <c r="C50" t="s" s="154">
        <f>K221</f>
        <v>2506</v>
      </c>
      <c r="D50" s="226">
        <v>176</v>
      </c>
      <c r="E50" t="s" s="220">
        <v>50</v>
      </c>
      <c r="F50" t="s" s="220">
        <v>2530</v>
      </c>
      <c r="G50" s="219">
        <v>75</v>
      </c>
      <c r="H50" s="219">
        <v>150</v>
      </c>
      <c r="I50" t="s" s="154">
        <v>50</v>
      </c>
      <c r="J50" s="225">
        <f>J10</f>
        <v>1.137</v>
      </c>
      <c r="K50" s="221">
        <f>ROUND(J50*$B$1,3)</f>
        <v>1.141</v>
      </c>
      <c r="L50" s="221">
        <f>ROUND(K50*$B$1,3)</f>
        <v>1.145</v>
      </c>
      <c r="M50" s="221">
        <f>ROUND(L50*$B$1,3)</f>
        <v>1.149</v>
      </c>
      <c r="N50" s="221">
        <f>ROUND(M50*$B$1,3)</f>
        <v>1.153</v>
      </c>
      <c r="O50" s="221">
        <f>ROUND(N50*$B$1,3)</f>
        <v>1.157</v>
      </c>
      <c r="P50" s="221">
        <f>ROUND(O50*$B$1,3)</f>
        <v>1.161</v>
      </c>
      <c r="Q50" s="221">
        <f>ROUND(P50*$B$1,3)</f>
        <v>1.165</v>
      </c>
      <c r="R50" s="221">
        <f>ROUND(Q50*$B$1,3)</f>
        <v>1.169</v>
      </c>
      <c r="S50" s="221">
        <f>ROUND(R50*$B$1,3)</f>
        <v>1.173</v>
      </c>
      <c r="T50" s="221">
        <f>ROUND(S50*$B$1,3)</f>
        <v>1.177</v>
      </c>
      <c r="U50" s="221">
        <f>ROUND(T50*$B$1,3)</f>
        <v>1.181</v>
      </c>
      <c r="V50" s="221">
        <f>ROUND(U50*$B$1,3)</f>
        <v>1.185</v>
      </c>
      <c r="W50" s="221">
        <f>ROUND(V50*$B$1,3)</f>
        <v>1.189</v>
      </c>
      <c r="X50" s="221">
        <f>ROUND(W50*$B$1,3)</f>
        <v>1.193</v>
      </c>
      <c r="Y50" s="221">
        <f>ROUND(X50*$B$1,3)</f>
        <v>1.197</v>
      </c>
      <c r="Z50" s="221">
        <f>ROUND(Y50*$B$1,3)</f>
        <v>1.201</v>
      </c>
      <c r="AA50" s="221">
        <f>ROUND(Z50*$B$1,3)</f>
        <v>1.205</v>
      </c>
      <c r="AB50" s="221">
        <f>ROUND(AA50*$B$1,3)</f>
        <v>1.209</v>
      </c>
      <c r="AC50" s="221">
        <f>ROUND(AB50*$B$1,3)</f>
        <v>1.213</v>
      </c>
      <c r="AD50" s="221">
        <f>ROUND(AC50*$B$1,3)</f>
        <v>1.217</v>
      </c>
      <c r="AE50" s="221">
        <f>ROUND(AD50*$B$1,3)</f>
        <v>1.221</v>
      </c>
      <c r="AF50" s="221">
        <f>ROUND(AE50*$B$1,3)</f>
        <v>1.225</v>
      </c>
      <c r="AG50" s="221">
        <f>ROUND(AF50*$B$1,3)</f>
        <v>1.229</v>
      </c>
      <c r="AH50" s="221">
        <f>ROUND(AG50*$B$1,3)</f>
        <v>1.233</v>
      </c>
      <c r="AI50" s="221">
        <f>ROUND(AH50*$B$1,3)</f>
        <v>1.237</v>
      </c>
      <c r="AJ50" s="221">
        <f>ROUND(AI50*$B$1,3)</f>
        <v>1.241</v>
      </c>
      <c r="AK50" s="221">
        <f>ROUND(AJ50*$B$1,3)</f>
        <v>1.245</v>
      </c>
      <c r="AL50" s="221">
        <f>ROUND(AK50*$B$1,3)</f>
        <v>1.249</v>
      </c>
      <c r="AM50" s="221">
        <f>ROUND(AL50*$B$1,3)</f>
        <v>1.253</v>
      </c>
      <c r="AN50" s="221">
        <f>ROUND(AM50*$B$1,3)</f>
        <v>1.257</v>
      </c>
      <c r="AO50" s="221">
        <f>ROUND(AN50*$B$1,3)</f>
        <v>1.261</v>
      </c>
      <c r="AP50" s="221">
        <f>ROUND(AO50*$B$1,3)</f>
        <v>1.265</v>
      </c>
      <c r="AQ50" s="221">
        <f>ROUND(AP50*$B$1,3)</f>
        <v>1.269</v>
      </c>
      <c r="AR50" s="221">
        <f>ROUND(AQ50*$B$1,3)</f>
        <v>1.273</v>
      </c>
      <c r="AS50" s="221">
        <f>ROUND(AR50*$B$1,3)</f>
        <v>1.277</v>
      </c>
      <c r="AT50" s="221">
        <f>ROUND(AS50*$B$1,3)</f>
        <v>1.281</v>
      </c>
      <c r="AU50" s="221">
        <f>ROUND(AT50*$B$1,3)</f>
        <v>1.285</v>
      </c>
      <c r="AV50" s="221">
        <f>ROUND(AU50*$B$1,3)</f>
        <v>1.289</v>
      </c>
      <c r="AW50" s="221">
        <f>ROUND(AV50*$B$1,3)</f>
        <v>1.293</v>
      </c>
      <c r="AX50" s="221">
        <f>ROUND(AW50*$B$1,3)</f>
        <v>1.297</v>
      </c>
      <c r="AY50" s="221">
        <f>ROUND(AX50*$B$1,3)</f>
        <v>1.301</v>
      </c>
      <c r="AZ50" s="221">
        <f>ROUND(AY50*$B$1,3)</f>
        <v>1.305</v>
      </c>
      <c r="BA50" s="221">
        <f>ROUND(AZ50*$B$1,3)</f>
        <v>1.309</v>
      </c>
      <c r="BB50" s="221">
        <f>ROUND(BA50*$B$1,3)</f>
        <v>1.313</v>
      </c>
      <c r="BC50" s="221">
        <f>ROUND(BB50*$B$1,3)</f>
        <v>1.317</v>
      </c>
      <c r="BD50" s="221">
        <f>ROUND(BC50*$B$1,3)</f>
        <v>1.321</v>
      </c>
      <c r="BE50" s="221">
        <f>ROUND(BD50*$B$1,3)</f>
        <v>1.325</v>
      </c>
      <c r="BF50" s="221"/>
      <c r="BG50" s="221"/>
      <c r="BH50" s="221"/>
      <c r="BI50" s="221"/>
      <c r="BJ50" s="221"/>
      <c r="BK50" s="221"/>
      <c r="BL50" s="221"/>
      <c r="BM50" s="221"/>
      <c r="BN50" s="221"/>
      <c r="BO50" s="221"/>
      <c r="BP50" s="221"/>
      <c r="BQ50" s="221"/>
      <c r="BR50" s="14"/>
    </row>
    <row r="51" ht="12.75" customHeight="1">
      <c r="A51" s="10"/>
      <c r="B51" s="222"/>
      <c r="C51" t="s" s="154">
        <f>K221</f>
        <v>2506</v>
      </c>
      <c r="D51" s="226">
        <v>176</v>
      </c>
      <c r="E51" t="s" s="220">
        <v>50</v>
      </c>
      <c r="F51" t="s" s="220">
        <v>2531</v>
      </c>
      <c r="G51" s="219">
        <v>150</v>
      </c>
      <c r="H51" s="219">
        <f>H43</f>
        <v>10000</v>
      </c>
      <c r="I51" t="s" s="154">
        <v>50</v>
      </c>
      <c r="J51" s="225">
        <f>J11</f>
        <v>2.409</v>
      </c>
      <c r="K51" s="221">
        <f>ROUND(J51*$B$1,3)</f>
        <v>2.417</v>
      </c>
      <c r="L51" s="221">
        <f>ROUND(K51*$B$1,3)</f>
        <v>2.425</v>
      </c>
      <c r="M51" s="221">
        <f>ROUND(L51*$B$1,3)</f>
        <v>2.433</v>
      </c>
      <c r="N51" s="221">
        <f>ROUND(M51*$B$1,3)</f>
        <v>2.441</v>
      </c>
      <c r="O51" s="221">
        <f>ROUND(N51*$B$1,3)</f>
        <v>2.449</v>
      </c>
      <c r="P51" s="221">
        <f>ROUND(O51*$B$1,3)</f>
        <v>2.457</v>
      </c>
      <c r="Q51" s="221">
        <f>ROUND(P51*$B$1,3)</f>
        <v>2.465</v>
      </c>
      <c r="R51" s="221">
        <f>ROUND(Q51*$B$1,3)</f>
        <v>2.473</v>
      </c>
      <c r="S51" s="221">
        <f>ROUND(R51*$B$1,3)</f>
        <v>2.481</v>
      </c>
      <c r="T51" s="221">
        <f>ROUND(S51*$B$1,3)</f>
        <v>2.489</v>
      </c>
      <c r="U51" s="221">
        <f>ROUND(T51*$B$1,3)</f>
        <v>2.497</v>
      </c>
      <c r="V51" s="221">
        <f>ROUND(U51*$B$1,3)</f>
        <v>2.505</v>
      </c>
      <c r="W51" s="221">
        <f>ROUND(V51*$B$1,3)</f>
        <v>2.513</v>
      </c>
      <c r="X51" s="221">
        <f>ROUND(W51*$B$1,3)</f>
        <v>2.521</v>
      </c>
      <c r="Y51" s="221">
        <f>ROUND(X51*$B$1,3)</f>
        <v>2.529</v>
      </c>
      <c r="Z51" s="221">
        <f>ROUND(Y51*$B$1,3)</f>
        <v>2.537</v>
      </c>
      <c r="AA51" s="221">
        <f>ROUND(Z51*$B$1,3)</f>
        <v>2.545</v>
      </c>
      <c r="AB51" s="221">
        <f>ROUND(AA51*$B$1,3)</f>
        <v>2.553</v>
      </c>
      <c r="AC51" s="221">
        <f>ROUND(AB51*$B$1,3)</f>
        <v>2.561</v>
      </c>
      <c r="AD51" s="221">
        <f>ROUND(AC51*$B$1,3)</f>
        <v>2.569</v>
      </c>
      <c r="AE51" s="221">
        <f>ROUND(AD51*$B$1,3)</f>
        <v>2.577</v>
      </c>
      <c r="AF51" s="221">
        <f>ROUND(AE51*$B$1,3)</f>
        <v>2.585</v>
      </c>
      <c r="AG51" s="221">
        <f>ROUND(AF51*$B$1,3)</f>
        <v>2.593</v>
      </c>
      <c r="AH51" s="221">
        <f>ROUND(AG51*$B$1,3)</f>
        <v>2.601</v>
      </c>
      <c r="AI51" s="221">
        <f>ROUND(AH51*$B$1,3)</f>
        <v>2.61</v>
      </c>
      <c r="AJ51" s="221">
        <f>ROUND(AI51*$B$1,3)</f>
        <v>2.619</v>
      </c>
      <c r="AK51" s="221">
        <f>ROUND(AJ51*$B$1,3)</f>
        <v>2.628</v>
      </c>
      <c r="AL51" s="221">
        <f>ROUND(AK51*$B$1,3)</f>
        <v>2.637</v>
      </c>
      <c r="AM51" s="221">
        <f>ROUND(AL51*$B$1,3)</f>
        <v>2.646</v>
      </c>
      <c r="AN51" s="221">
        <f>ROUND(AM51*$B$1,3)</f>
        <v>2.655</v>
      </c>
      <c r="AO51" s="221">
        <f>ROUND(AN51*$B$1,3)</f>
        <v>2.664</v>
      </c>
      <c r="AP51" s="221">
        <f>ROUND(AO51*$B$1,3)</f>
        <v>2.673</v>
      </c>
      <c r="AQ51" s="221">
        <f>ROUND(AP51*$B$1,3)</f>
        <v>2.682</v>
      </c>
      <c r="AR51" s="221">
        <f>ROUND(AQ51*$B$1,3)</f>
        <v>2.691</v>
      </c>
      <c r="AS51" s="221">
        <f>ROUND(AR51*$B$1,3)</f>
        <v>2.7</v>
      </c>
      <c r="AT51" s="221">
        <f>ROUND(AS51*$B$1,3)</f>
        <v>2.709</v>
      </c>
      <c r="AU51" s="221">
        <f>ROUND(AT51*$B$1,3)</f>
        <v>2.718</v>
      </c>
      <c r="AV51" s="221">
        <f>ROUND(AU51*$B$1,3)</f>
        <v>2.727</v>
      </c>
      <c r="AW51" s="221">
        <f>ROUND(AV51*$B$1,3)</f>
        <v>2.736</v>
      </c>
      <c r="AX51" s="221">
        <f>ROUND(AW51*$B$1,3)</f>
        <v>2.745</v>
      </c>
      <c r="AY51" s="221">
        <f>ROUND(AX51*$B$1,3)</f>
        <v>2.754</v>
      </c>
      <c r="AZ51" s="221">
        <f>ROUND(AY51*$B$1,3)</f>
        <v>2.763</v>
      </c>
      <c r="BA51" s="221">
        <f>ROUND(AZ51*$B$1,3)</f>
        <v>2.772</v>
      </c>
      <c r="BB51" s="221">
        <f>ROUND(BA51*$B$1,3)</f>
        <v>2.781</v>
      </c>
      <c r="BC51" s="221">
        <f>ROUND(BB51*$B$1,3)</f>
        <v>2.79</v>
      </c>
      <c r="BD51" s="221">
        <f>ROUND(BC51*$B$1,3)</f>
        <v>2.799</v>
      </c>
      <c r="BE51" s="221">
        <f>ROUND(BD51*$B$1,3)</f>
        <v>2.808</v>
      </c>
      <c r="BF51" s="221"/>
      <c r="BG51" s="221"/>
      <c r="BH51" s="221"/>
      <c r="BI51" s="221"/>
      <c r="BJ51" s="221"/>
      <c r="BK51" s="221"/>
      <c r="BL51" s="221"/>
      <c r="BM51" s="221"/>
      <c r="BN51" s="221"/>
      <c r="BO51" s="221"/>
      <c r="BP51" s="221"/>
      <c r="BQ51" s="221"/>
      <c r="BR51" s="14"/>
    </row>
    <row r="52" ht="12.75" customHeight="1">
      <c r="A52" s="10"/>
      <c r="B52" s="222"/>
      <c r="C52" t="s" s="154">
        <f t="shared" si="2385" ref="C52:BE55">""</f>
      </c>
      <c r="D52" t="s" s="154">
        <f t="shared" si="2385"/>
      </c>
      <c r="E52" t="s" s="220">
        <f t="shared" si="2385"/>
      </c>
      <c r="F52" t="s" s="220">
        <f t="shared" si="2385"/>
      </c>
      <c r="G52" t="s" s="154">
        <f t="shared" si="2385"/>
      </c>
      <c r="H52" t="s" s="154">
        <f t="shared" si="2385"/>
      </c>
      <c r="I52" t="s" s="220">
        <f t="shared" si="2385"/>
      </c>
      <c r="J52" t="s" s="154">
        <f t="shared" si="2385"/>
      </c>
      <c r="K52" t="s" s="154">
        <f t="shared" si="2385"/>
      </c>
      <c r="L52" t="s" s="154">
        <f t="shared" si="2385"/>
      </c>
      <c r="M52" t="s" s="154">
        <f t="shared" si="2385"/>
      </c>
      <c r="N52" t="s" s="154">
        <f t="shared" si="2385"/>
      </c>
      <c r="O52" t="s" s="154">
        <f t="shared" si="2385"/>
      </c>
      <c r="P52" t="s" s="154">
        <f t="shared" si="2385"/>
      </c>
      <c r="Q52" t="s" s="154">
        <f t="shared" si="2385"/>
      </c>
      <c r="R52" t="s" s="154">
        <f t="shared" si="2385"/>
      </c>
      <c r="S52" t="s" s="154">
        <f t="shared" si="2385"/>
      </c>
      <c r="T52" t="s" s="154">
        <f t="shared" si="2385"/>
      </c>
      <c r="U52" t="s" s="154">
        <f t="shared" si="2385"/>
      </c>
      <c r="V52" t="s" s="154">
        <f t="shared" si="2385"/>
      </c>
      <c r="W52" t="s" s="154">
        <f t="shared" si="2385"/>
      </c>
      <c r="X52" t="s" s="154">
        <f t="shared" si="2385"/>
      </c>
      <c r="Y52" t="s" s="154">
        <f t="shared" si="2385"/>
      </c>
      <c r="Z52" t="s" s="154">
        <f t="shared" si="2385"/>
      </c>
      <c r="AA52" t="s" s="154">
        <f t="shared" si="2385"/>
      </c>
      <c r="AB52" t="s" s="154">
        <f t="shared" si="2385"/>
      </c>
      <c r="AC52" t="s" s="154">
        <f t="shared" si="2385"/>
      </c>
      <c r="AD52" t="s" s="154">
        <f t="shared" si="2385"/>
      </c>
      <c r="AE52" t="s" s="154">
        <f t="shared" si="2385"/>
      </c>
      <c r="AF52" t="s" s="154">
        <f t="shared" si="2385"/>
      </c>
      <c r="AG52" t="s" s="154">
        <f t="shared" si="2385"/>
      </c>
      <c r="AH52" t="s" s="154">
        <f t="shared" si="2385"/>
      </c>
      <c r="AI52" t="s" s="154">
        <f t="shared" si="2385"/>
      </c>
      <c r="AJ52" t="s" s="154">
        <f t="shared" si="2385"/>
      </c>
      <c r="AK52" t="s" s="154">
        <f t="shared" si="2385"/>
      </c>
      <c r="AL52" t="s" s="154">
        <f t="shared" si="2385"/>
      </c>
      <c r="AM52" t="s" s="154">
        <f t="shared" si="2385"/>
      </c>
      <c r="AN52" t="s" s="154">
        <f t="shared" si="2385"/>
      </c>
      <c r="AO52" t="s" s="154">
        <f t="shared" si="2385"/>
      </c>
      <c r="AP52" t="s" s="154">
        <f t="shared" si="2385"/>
      </c>
      <c r="AQ52" t="s" s="154">
        <f t="shared" si="2385"/>
      </c>
      <c r="AR52" t="s" s="154">
        <f t="shared" si="2385"/>
      </c>
      <c r="AS52" t="s" s="154">
        <f t="shared" si="2385"/>
      </c>
      <c r="AT52" t="s" s="154">
        <f t="shared" si="2385"/>
      </c>
      <c r="AU52" t="s" s="154">
        <f t="shared" si="2385"/>
      </c>
      <c r="AV52" t="s" s="154">
        <f t="shared" si="2385"/>
      </c>
      <c r="AW52" t="s" s="154">
        <f t="shared" si="2385"/>
      </c>
      <c r="AX52" t="s" s="154">
        <f t="shared" si="2385"/>
      </c>
      <c r="AY52" t="s" s="154">
        <f t="shared" si="2385"/>
      </c>
      <c r="AZ52" t="s" s="154">
        <f t="shared" si="2385"/>
      </c>
      <c r="BA52" t="s" s="154">
        <f t="shared" si="2385"/>
      </c>
      <c r="BB52" t="s" s="154">
        <f t="shared" si="2385"/>
      </c>
      <c r="BC52" t="s" s="154">
        <f t="shared" si="2385"/>
      </c>
      <c r="BD52" t="s" s="154">
        <f t="shared" si="2385"/>
      </c>
      <c r="BE52" t="s" s="154">
        <f t="shared" si="2385"/>
      </c>
      <c r="BF52" s="225"/>
      <c r="BG52" s="225"/>
      <c r="BH52" s="225"/>
      <c r="BI52" s="225"/>
      <c r="BJ52" s="225"/>
      <c r="BK52" s="225"/>
      <c r="BL52" s="225"/>
      <c r="BM52" s="225"/>
      <c r="BN52" s="225"/>
      <c r="BO52" s="225"/>
      <c r="BP52" s="225"/>
      <c r="BQ52" s="225"/>
      <c r="BR52" s="14"/>
    </row>
    <row r="53" ht="12.75" customHeight="1">
      <c r="A53" s="10"/>
      <c r="B53" t="s" s="218">
        <v>185</v>
      </c>
      <c r="C53" t="s" s="227">
        <v>2500</v>
      </c>
      <c r="D53" s="226">
        <v>300</v>
      </c>
      <c r="E53" t="s" s="220">
        <v>50</v>
      </c>
      <c r="F53" t="s" s="228">
        <v>2532</v>
      </c>
      <c r="G53" s="219">
        <v>0</v>
      </c>
      <c r="H53" s="219">
        <v>150</v>
      </c>
      <c r="I53" t="s" s="220">
        <v>50</v>
      </c>
      <c r="J53" s="225">
        <f>J21</f>
        <v>0.607</v>
      </c>
      <c r="K53" s="221">
        <f>ROUND(J53*$B$1,3)</f>
        <v>0.609</v>
      </c>
      <c r="L53" s="221">
        <f>ROUND(K53*$B$1,3)</f>
        <v>0.611</v>
      </c>
      <c r="M53" s="221">
        <f>ROUND(L53*$B$1,3)</f>
        <v>0.613</v>
      </c>
      <c r="N53" s="221">
        <f>ROUND(M53*$B$1,3)</f>
        <v>0.615</v>
      </c>
      <c r="O53" s="221">
        <f>ROUND(N53*$B$1,3)</f>
        <v>0.617</v>
      </c>
      <c r="P53" s="221">
        <f>ROUND(O53*$B$1,3)</f>
        <v>0.619</v>
      </c>
      <c r="Q53" s="221">
        <f>ROUND(P53*$B$1,3)</f>
        <v>0.621</v>
      </c>
      <c r="R53" s="221">
        <f>ROUND(Q53*$B$1,3)</f>
        <v>0.623</v>
      </c>
      <c r="S53" s="221">
        <f>ROUND(R53*$B$1,3)</f>
        <v>0.625</v>
      </c>
      <c r="T53" s="221">
        <f>ROUND(S53*$B$1,3)</f>
        <v>0.627</v>
      </c>
      <c r="U53" s="221">
        <f>ROUND(T53*$B$1,3)</f>
        <v>0.629</v>
      </c>
      <c r="V53" s="221">
        <f>ROUND(U53*$B$1,3)</f>
        <v>0.631</v>
      </c>
      <c r="W53" s="221">
        <f>ROUND(V53*$B$1,3)</f>
        <v>0.633</v>
      </c>
      <c r="X53" s="221">
        <f>ROUND(W53*$B$1,3)</f>
        <v>0.635</v>
      </c>
      <c r="Y53" s="221">
        <f>ROUND(X53*$B$1,3)</f>
        <v>0.637</v>
      </c>
      <c r="Z53" s="221">
        <f>ROUND(Y53*$B$1,3)</f>
        <v>0.639</v>
      </c>
      <c r="AA53" s="221">
        <f>ROUND(Z53*$B$1,3)</f>
        <v>0.6409999999999999</v>
      </c>
      <c r="AB53" s="221">
        <f>ROUND(AA53*$B$1,3)</f>
        <v>0.643</v>
      </c>
      <c r="AC53" s="221">
        <f>ROUND(AB53*$B$1,3)</f>
        <v>0.645</v>
      </c>
      <c r="AD53" s="221">
        <f>ROUND(AC53*$B$1,3)</f>
        <v>0.647</v>
      </c>
      <c r="AE53" s="221">
        <f>ROUND(AD53*$B$1,3)</f>
        <v>0.649</v>
      </c>
      <c r="AF53" s="221">
        <f>ROUND(AE53*$B$1,3)</f>
        <v>0.651</v>
      </c>
      <c r="AG53" s="221">
        <f>ROUND(AF53*$B$1,3)</f>
        <v>0.6529999999999999</v>
      </c>
      <c r="AH53" s="221">
        <f>ROUND(AG53*$B$1,3)</f>
        <v>0.655</v>
      </c>
      <c r="AI53" s="221">
        <f>ROUND(AH53*$B$1,3)</f>
        <v>0.657</v>
      </c>
      <c r="AJ53" s="221">
        <f>ROUND(AI53*$B$1,3)</f>
        <v>0.659</v>
      </c>
      <c r="AK53" s="221">
        <f>ROUND(AJ53*$B$1,3)</f>
        <v>0.6609999999999999</v>
      </c>
      <c r="AL53" s="221">
        <f>ROUND(AK53*$B$1,3)</f>
        <v>0.663</v>
      </c>
      <c r="AM53" s="221">
        <f>ROUND(AL53*$B$1,3)</f>
        <v>0.665</v>
      </c>
      <c r="AN53" s="221">
        <f>ROUND(AM53*$B$1,3)</f>
        <v>0.667</v>
      </c>
      <c r="AO53" s="221">
        <f>ROUND(AN53*$B$1,3)</f>
        <v>0.669</v>
      </c>
      <c r="AP53" s="221">
        <f>ROUND(AO53*$B$1,3)</f>
        <v>0.6709999999999999</v>
      </c>
      <c r="AQ53" s="221">
        <f>ROUND(AP53*$B$1,3)</f>
        <v>0.6729999999999999</v>
      </c>
      <c r="AR53" s="221">
        <f>ROUND(AQ53*$B$1,3)</f>
        <v>0.675</v>
      </c>
      <c r="AS53" s="221">
        <f>ROUND(AR53*$B$1,3)</f>
        <v>0.677</v>
      </c>
      <c r="AT53" s="221">
        <f>ROUND(AS53*$B$1,3)</f>
        <v>0.679</v>
      </c>
      <c r="AU53" s="221">
        <f>ROUND(AT53*$B$1,3)</f>
        <v>0.6809999999999999</v>
      </c>
      <c r="AV53" s="221">
        <f>ROUND(AU53*$B$1,3)</f>
        <v>0.6830000000000001</v>
      </c>
      <c r="AW53" s="221">
        <f>ROUND(AV53*$B$1,3)</f>
        <v>0.6849999999999999</v>
      </c>
      <c r="AX53" s="221">
        <f>ROUND(AW53*$B$1,3)</f>
        <v>0.6870000000000001</v>
      </c>
      <c r="AY53" s="221">
        <f>ROUND(AX53*$B$1,3)</f>
        <v>0.6890000000000001</v>
      </c>
      <c r="AZ53" s="221">
        <f>ROUND(AY53*$B$1,3)</f>
        <v>0.6909999999999999</v>
      </c>
      <c r="BA53" s="221">
        <f>ROUND(AZ53*$B$1,3)</f>
        <v>0.6929999999999999</v>
      </c>
      <c r="BB53" s="221">
        <f>ROUND(BA53*$B$1,3)</f>
        <v>0.6950000000000001</v>
      </c>
      <c r="BC53" s="221">
        <f>ROUND(BB53*$B$1,3)</f>
        <v>0.6970000000000001</v>
      </c>
      <c r="BD53" s="221">
        <f>ROUND(BC53*$B$1,3)</f>
        <v>0.6990000000000001</v>
      </c>
      <c r="BE53" s="221">
        <f>ROUND(BD53*$B$1,3)</f>
        <v>0.701</v>
      </c>
      <c r="BF53" s="221"/>
      <c r="BG53" s="221"/>
      <c r="BH53" s="221"/>
      <c r="BI53" s="221"/>
      <c r="BJ53" s="221"/>
      <c r="BK53" s="221"/>
      <c r="BL53" s="221"/>
      <c r="BM53" s="221"/>
      <c r="BN53" s="221"/>
      <c r="BO53" s="221"/>
      <c r="BP53" s="221"/>
      <c r="BQ53" s="221"/>
      <c r="BR53" s="14"/>
    </row>
    <row r="54" ht="12.75" customHeight="1">
      <c r="A54" s="10"/>
      <c r="B54" s="222"/>
      <c r="C54" t="s" s="227">
        <v>2500</v>
      </c>
      <c r="D54" s="226">
        <v>300</v>
      </c>
      <c r="E54" t="s" s="220">
        <v>50</v>
      </c>
      <c r="F54" t="s" s="228">
        <v>2533</v>
      </c>
      <c r="G54" s="219">
        <v>150</v>
      </c>
      <c r="H54" s="219">
        <v>300</v>
      </c>
      <c r="I54" t="s" s="220">
        <v>50</v>
      </c>
      <c r="J54" s="221">
        <f>J22</f>
        <v>0.708</v>
      </c>
      <c r="K54" s="221">
        <f>ROUND(J54*$B$1,3)</f>
        <v>0.71</v>
      </c>
      <c r="L54" s="221">
        <f>ROUND(K54*$B$1,3)</f>
        <v>0.712</v>
      </c>
      <c r="M54" s="221">
        <f>ROUND(L54*$B$1,3)</f>
        <v>0.7140000000000001</v>
      </c>
      <c r="N54" s="221">
        <f>ROUND(M54*$B$1,3)</f>
        <v>0.716</v>
      </c>
      <c r="O54" s="221">
        <f>ROUND(N54*$B$1,3)</f>
        <v>0.718</v>
      </c>
      <c r="P54" s="221">
        <f>ROUND(O54*$B$1,3)</f>
        <v>0.72</v>
      </c>
      <c r="Q54" s="221">
        <f>ROUND(P54*$B$1,3)</f>
        <v>0.7220000000000001</v>
      </c>
      <c r="R54" s="221">
        <f>ROUND(Q54*$B$1,3)</f>
        <v>0.724</v>
      </c>
      <c r="S54" s="221">
        <f>ROUND(R54*$B$1,3)</f>
        <v>0.726</v>
      </c>
      <c r="T54" s="221">
        <f>ROUND(S54*$B$1,3)</f>
        <v>0.728</v>
      </c>
      <c r="U54" s="221">
        <f>ROUND(T54*$B$1,3)</f>
        <v>0.73</v>
      </c>
      <c r="V54" s="221">
        <f>ROUND(U54*$B$1,3)</f>
        <v>0.732</v>
      </c>
      <c r="W54" s="221">
        <f>ROUND(V54*$B$1,3)</f>
        <v>0.7340000000000001</v>
      </c>
      <c r="X54" s="221">
        <f>ROUND(W54*$B$1,3)</f>
        <v>0.736</v>
      </c>
      <c r="Y54" s="221">
        <f>ROUND(X54*$B$1,3)</f>
        <v>0.738</v>
      </c>
      <c r="Z54" s="221">
        <f>ROUND(Y54*$B$1,3)</f>
        <v>0.74</v>
      </c>
      <c r="AA54" s="221">
        <f>ROUND(Z54*$B$1,3)</f>
        <v>0.742</v>
      </c>
      <c r="AB54" s="221">
        <f>ROUND(AA54*$B$1,3)</f>
        <v>0.744</v>
      </c>
      <c r="AC54" s="221">
        <f>ROUND(AB54*$B$1,3)</f>
        <v>0.7459999999999999</v>
      </c>
      <c r="AD54" s="221">
        <f>ROUND(AC54*$B$1,3)</f>
        <v>0.748</v>
      </c>
      <c r="AE54" s="221">
        <f>ROUND(AD54*$B$1,3)</f>
        <v>0.75</v>
      </c>
      <c r="AF54" s="221">
        <f>ROUND(AE54*$B$1,3)</f>
        <v>0.752</v>
      </c>
      <c r="AG54" s="221">
        <f>ROUND(AF54*$B$1,3)</f>
        <v>0.7540000000000001</v>
      </c>
      <c r="AH54" s="221">
        <f>ROUND(AG54*$B$1,3)</f>
        <v>0.756</v>
      </c>
      <c r="AI54" s="221">
        <f>ROUND(AH54*$B$1,3)</f>
        <v>0.758</v>
      </c>
      <c r="AJ54" s="221">
        <f>ROUND(AI54*$B$1,3)</f>
        <v>0.76</v>
      </c>
      <c r="AK54" s="221">
        <f>ROUND(AJ54*$B$1,3)</f>
        <v>0.762</v>
      </c>
      <c r="AL54" s="221">
        <f>ROUND(AK54*$B$1,3)</f>
        <v>0.764</v>
      </c>
      <c r="AM54" s="221">
        <f>ROUND(AL54*$B$1,3)</f>
        <v>0.7659999999999999</v>
      </c>
      <c r="AN54" s="221">
        <f>ROUND(AM54*$B$1,3)</f>
        <v>0.769</v>
      </c>
      <c r="AO54" s="221">
        <f>ROUND(AN54*$B$1,3)</f>
        <v>0.772</v>
      </c>
      <c r="AP54" s="221">
        <f>ROUND(AO54*$B$1,3)</f>
        <v>0.775</v>
      </c>
      <c r="AQ54" s="221">
        <f>ROUND(AP54*$B$1,3)</f>
        <v>0.7779999999999999</v>
      </c>
      <c r="AR54" s="221">
        <f>ROUND(AQ54*$B$1,3)</f>
        <v>0.7809999999999999</v>
      </c>
      <c r="AS54" s="221">
        <f>ROUND(AR54*$B$1,3)</f>
        <v>0.784</v>
      </c>
      <c r="AT54" s="221">
        <f>ROUND(AS54*$B$1,3)</f>
        <v>0.787</v>
      </c>
      <c r="AU54" s="221">
        <f>ROUND(AT54*$B$1,3)</f>
        <v>0.79</v>
      </c>
      <c r="AV54" s="221">
        <f>ROUND(AU54*$B$1,3)</f>
        <v>0.7929999999999999</v>
      </c>
      <c r="AW54" s="221">
        <f>ROUND(AV54*$B$1,3)</f>
        <v>0.7959999999999999</v>
      </c>
      <c r="AX54" s="221">
        <f>ROUND(AW54*$B$1,3)</f>
        <v>0.799</v>
      </c>
      <c r="AY54" s="221">
        <f>ROUND(AX54*$B$1,3)</f>
        <v>0.8019999999999999</v>
      </c>
      <c r="AZ54" s="221">
        <f>ROUND(AY54*$B$1,3)</f>
        <v>0.805</v>
      </c>
      <c r="BA54" s="221">
        <f>ROUND(AZ54*$B$1,3)</f>
        <v>0.8080000000000001</v>
      </c>
      <c r="BB54" s="221">
        <f>ROUND(BA54*$B$1,3)</f>
        <v>0.8109999999999999</v>
      </c>
      <c r="BC54" s="221">
        <f>ROUND(BB54*$B$1,3)</f>
        <v>0.8140000000000001</v>
      </c>
      <c r="BD54" s="221">
        <f>ROUND(BC54*$B$1,3)</f>
        <v>0.8169999999999999</v>
      </c>
      <c r="BE54" s="221">
        <f>ROUND(BD54*$B$1,3)</f>
        <v>0.82</v>
      </c>
      <c r="BF54" s="221"/>
      <c r="BG54" s="221"/>
      <c r="BH54" s="221"/>
      <c r="BI54" s="221"/>
      <c r="BJ54" s="221"/>
      <c r="BK54" s="221"/>
      <c r="BL54" s="221"/>
      <c r="BM54" s="221"/>
      <c r="BN54" s="221"/>
      <c r="BO54" s="221"/>
      <c r="BP54" s="221"/>
      <c r="BQ54" s="221"/>
      <c r="BR54" s="14"/>
    </row>
    <row r="55" ht="12.75" customHeight="1">
      <c r="A55" s="10"/>
      <c r="B55" s="222"/>
      <c r="C55" t="s" s="227">
        <f t="shared" si="2385"/>
      </c>
      <c r="D55" t="s" s="227">
        <f t="shared" si="2385"/>
      </c>
      <c r="E55" t="s" s="220">
        <f t="shared" si="2385"/>
      </c>
      <c r="F55" t="s" s="228">
        <f t="shared" si="2385"/>
      </c>
      <c r="G55" t="s" s="154">
        <f t="shared" si="2385"/>
      </c>
      <c r="H55" t="s" s="154">
        <f t="shared" si="2385"/>
      </c>
      <c r="I55" t="s" s="220">
        <f t="shared" si="2385"/>
      </c>
      <c r="J55" t="s" s="154">
        <f t="shared" si="2385"/>
      </c>
      <c r="K55" t="s" s="154">
        <f t="shared" si="2385"/>
      </c>
      <c r="L55" t="s" s="154">
        <f t="shared" si="2385"/>
      </c>
      <c r="M55" t="s" s="154">
        <f t="shared" si="2385"/>
      </c>
      <c r="N55" t="s" s="154">
        <f t="shared" si="2385"/>
      </c>
      <c r="O55" t="s" s="154">
        <f t="shared" si="2385"/>
      </c>
      <c r="P55" t="s" s="154">
        <f t="shared" si="2385"/>
      </c>
      <c r="Q55" t="s" s="154">
        <f t="shared" si="2385"/>
      </c>
      <c r="R55" t="s" s="154">
        <f t="shared" si="2385"/>
      </c>
      <c r="S55" t="s" s="154">
        <f t="shared" si="2385"/>
      </c>
      <c r="T55" t="s" s="154">
        <f t="shared" si="2385"/>
      </c>
      <c r="U55" t="s" s="154">
        <f t="shared" si="2385"/>
      </c>
      <c r="V55" t="s" s="154">
        <f t="shared" si="2385"/>
      </c>
      <c r="W55" t="s" s="154">
        <f t="shared" si="2385"/>
      </c>
      <c r="X55" t="s" s="154">
        <f t="shared" si="2385"/>
      </c>
      <c r="Y55" t="s" s="154">
        <f t="shared" si="2385"/>
      </c>
      <c r="Z55" t="s" s="154">
        <f t="shared" si="2385"/>
      </c>
      <c r="AA55" t="s" s="154">
        <f t="shared" si="2385"/>
      </c>
      <c r="AB55" t="s" s="154">
        <f t="shared" si="2385"/>
      </c>
      <c r="AC55" t="s" s="154">
        <f t="shared" si="2385"/>
      </c>
      <c r="AD55" t="s" s="154">
        <f t="shared" si="2385"/>
      </c>
      <c r="AE55" t="s" s="154">
        <f t="shared" si="2385"/>
      </c>
      <c r="AF55" t="s" s="154">
        <f t="shared" si="2385"/>
      </c>
      <c r="AG55" t="s" s="154">
        <f t="shared" si="2385"/>
      </c>
      <c r="AH55" t="s" s="154">
        <f t="shared" si="2385"/>
      </c>
      <c r="AI55" t="s" s="154">
        <f t="shared" si="2385"/>
      </c>
      <c r="AJ55" t="s" s="154">
        <f t="shared" si="2385"/>
      </c>
      <c r="AK55" t="s" s="154">
        <f t="shared" si="2385"/>
      </c>
      <c r="AL55" t="s" s="154">
        <f t="shared" si="2385"/>
      </c>
      <c r="AM55" t="s" s="154">
        <f t="shared" si="2385"/>
      </c>
      <c r="AN55" t="s" s="154">
        <f t="shared" si="2385"/>
      </c>
      <c r="AO55" t="s" s="154">
        <f t="shared" si="2385"/>
      </c>
      <c r="AP55" t="s" s="154">
        <f t="shared" si="2385"/>
      </c>
      <c r="AQ55" t="s" s="154">
        <f t="shared" si="2385"/>
      </c>
      <c r="AR55" t="s" s="154">
        <f t="shared" si="2385"/>
      </c>
      <c r="AS55" t="s" s="154">
        <f t="shared" si="2385"/>
      </c>
      <c r="AT55" t="s" s="154">
        <f t="shared" si="2385"/>
      </c>
      <c r="AU55" t="s" s="154">
        <f t="shared" si="2385"/>
      </c>
      <c r="AV55" t="s" s="154">
        <f t="shared" si="2385"/>
      </c>
      <c r="AW55" t="s" s="154">
        <f t="shared" si="2385"/>
      </c>
      <c r="AX55" t="s" s="154">
        <f t="shared" si="2385"/>
      </c>
      <c r="AY55" t="s" s="154">
        <f t="shared" si="2385"/>
      </c>
      <c r="AZ55" t="s" s="154">
        <f t="shared" si="2385"/>
      </c>
      <c r="BA55" t="s" s="154">
        <f t="shared" si="2385"/>
      </c>
      <c r="BB55" t="s" s="154">
        <f t="shared" si="2385"/>
      </c>
      <c r="BC55" t="s" s="154">
        <f t="shared" si="2385"/>
      </c>
      <c r="BD55" t="s" s="154">
        <f t="shared" si="2385"/>
      </c>
      <c r="BE55" t="s" s="154">
        <f t="shared" si="2385"/>
      </c>
      <c r="BF55" s="225"/>
      <c r="BG55" s="225"/>
      <c r="BH55" s="225"/>
      <c r="BI55" s="225"/>
      <c r="BJ55" s="225"/>
      <c r="BK55" s="225"/>
      <c r="BL55" s="225"/>
      <c r="BM55" s="225"/>
      <c r="BN55" s="225"/>
      <c r="BO55" s="225"/>
      <c r="BP55" s="225"/>
      <c r="BQ55" s="225"/>
      <c r="BR55" s="14"/>
    </row>
    <row r="56" ht="12.75" customHeight="1">
      <c r="A56" s="10"/>
      <c r="B56" s="222"/>
      <c r="C56" t="s" s="227">
        <f t="shared" si="2591" ref="C56:BE56">""</f>
      </c>
      <c r="D56" t="s" s="227">
        <f t="shared" si="2591"/>
      </c>
      <c r="E56" t="s" s="220">
        <f t="shared" si="2591"/>
      </c>
      <c r="F56" t="s" s="228">
        <f t="shared" si="2591"/>
      </c>
      <c r="G56" t="s" s="154">
        <f t="shared" si="2591"/>
      </c>
      <c r="H56" t="s" s="154">
        <f t="shared" si="2591"/>
      </c>
      <c r="I56" t="s" s="220">
        <f t="shared" si="2591"/>
      </c>
      <c r="J56" t="s" s="154">
        <f t="shared" si="2591"/>
      </c>
      <c r="K56" t="s" s="154">
        <f t="shared" si="2591"/>
      </c>
      <c r="L56" t="s" s="154">
        <f t="shared" si="2591"/>
      </c>
      <c r="M56" t="s" s="154">
        <f t="shared" si="2591"/>
      </c>
      <c r="N56" t="s" s="154">
        <f t="shared" si="2591"/>
      </c>
      <c r="O56" t="s" s="154">
        <f t="shared" si="2591"/>
      </c>
      <c r="P56" t="s" s="154">
        <f t="shared" si="2591"/>
      </c>
      <c r="Q56" t="s" s="154">
        <f t="shared" si="2591"/>
      </c>
      <c r="R56" t="s" s="154">
        <f t="shared" si="2591"/>
      </c>
      <c r="S56" t="s" s="154">
        <f t="shared" si="2591"/>
      </c>
      <c r="T56" t="s" s="154">
        <f t="shared" si="2591"/>
      </c>
      <c r="U56" t="s" s="154">
        <f t="shared" si="2591"/>
      </c>
      <c r="V56" t="s" s="154">
        <f t="shared" si="2591"/>
      </c>
      <c r="W56" t="s" s="154">
        <f t="shared" si="2591"/>
      </c>
      <c r="X56" t="s" s="154">
        <f t="shared" si="2591"/>
      </c>
      <c r="Y56" t="s" s="154">
        <f t="shared" si="2591"/>
      </c>
      <c r="Z56" t="s" s="154">
        <f t="shared" si="2591"/>
      </c>
      <c r="AA56" t="s" s="154">
        <f t="shared" si="2591"/>
      </c>
      <c r="AB56" t="s" s="154">
        <f t="shared" si="2591"/>
      </c>
      <c r="AC56" t="s" s="154">
        <f t="shared" si="2591"/>
      </c>
      <c r="AD56" t="s" s="154">
        <f t="shared" si="2591"/>
      </c>
      <c r="AE56" t="s" s="154">
        <f t="shared" si="2591"/>
      </c>
      <c r="AF56" t="s" s="154">
        <f t="shared" si="2591"/>
      </c>
      <c r="AG56" t="s" s="154">
        <f t="shared" si="2591"/>
      </c>
      <c r="AH56" t="s" s="154">
        <f t="shared" si="2591"/>
      </c>
      <c r="AI56" t="s" s="154">
        <f t="shared" si="2591"/>
      </c>
      <c r="AJ56" t="s" s="154">
        <f t="shared" si="2591"/>
      </c>
      <c r="AK56" t="s" s="154">
        <f t="shared" si="2591"/>
      </c>
      <c r="AL56" t="s" s="154">
        <f t="shared" si="2591"/>
      </c>
      <c r="AM56" t="s" s="154">
        <f t="shared" si="2591"/>
      </c>
      <c r="AN56" t="s" s="154">
        <f t="shared" si="2591"/>
      </c>
      <c r="AO56" t="s" s="154">
        <f t="shared" si="2591"/>
      </c>
      <c r="AP56" t="s" s="154">
        <f t="shared" si="2591"/>
      </c>
      <c r="AQ56" t="s" s="154">
        <f t="shared" si="2591"/>
      </c>
      <c r="AR56" t="s" s="154">
        <f t="shared" si="2591"/>
      </c>
      <c r="AS56" t="s" s="154">
        <f t="shared" si="2591"/>
      </c>
      <c r="AT56" t="s" s="154">
        <f t="shared" si="2591"/>
      </c>
      <c r="AU56" t="s" s="154">
        <f t="shared" si="2591"/>
      </c>
      <c r="AV56" t="s" s="154">
        <f t="shared" si="2591"/>
      </c>
      <c r="AW56" t="s" s="154">
        <f t="shared" si="2591"/>
      </c>
      <c r="AX56" t="s" s="154">
        <f t="shared" si="2591"/>
      </c>
      <c r="AY56" t="s" s="154">
        <f t="shared" si="2591"/>
      </c>
      <c r="AZ56" t="s" s="154">
        <f t="shared" si="2591"/>
      </c>
      <c r="BA56" t="s" s="154">
        <f t="shared" si="2591"/>
      </c>
      <c r="BB56" t="s" s="154">
        <f t="shared" si="2591"/>
      </c>
      <c r="BC56" t="s" s="154">
        <f t="shared" si="2591"/>
      </c>
      <c r="BD56" t="s" s="154">
        <f t="shared" si="2591"/>
      </c>
      <c r="BE56" t="s" s="154">
        <f t="shared" si="2591"/>
      </c>
      <c r="BF56" s="225"/>
      <c r="BG56" s="225"/>
      <c r="BH56" s="225"/>
      <c r="BI56" s="225"/>
      <c r="BJ56" s="225"/>
      <c r="BK56" s="225"/>
      <c r="BL56" s="225"/>
      <c r="BM56" s="225"/>
      <c r="BN56" s="225"/>
      <c r="BO56" s="225"/>
      <c r="BP56" s="225"/>
      <c r="BQ56" s="225"/>
      <c r="BR56" s="14"/>
    </row>
    <row r="57" ht="12.75" customHeight="1">
      <c r="A57" s="10"/>
      <c r="B57" s="222"/>
      <c r="C57" t="s" s="227">
        <v>2500</v>
      </c>
      <c r="D57" s="226">
        <v>301</v>
      </c>
      <c r="E57" t="s" s="220">
        <v>50</v>
      </c>
      <c r="F57" t="s" s="228">
        <v>2534</v>
      </c>
      <c r="G57" s="219">
        <v>0</v>
      </c>
      <c r="H57" s="219">
        <v>150</v>
      </c>
      <c r="I57" t="s" s="220">
        <v>50</v>
      </c>
      <c r="J57" s="221">
        <f>J25</f>
        <v>0.607</v>
      </c>
      <c r="K57" s="221">
        <f>ROUND(J57*$B$1,3)</f>
        <v>0.609</v>
      </c>
      <c r="L57" s="221">
        <f>ROUND(K57*$B$1,3)</f>
        <v>0.611</v>
      </c>
      <c r="M57" s="221">
        <f>ROUND(L57*$B$1,3)</f>
        <v>0.613</v>
      </c>
      <c r="N57" s="221">
        <f>ROUND(M57*$B$1,3)</f>
        <v>0.615</v>
      </c>
      <c r="O57" s="221">
        <f>ROUND(N57*$B$1,3)</f>
        <v>0.617</v>
      </c>
      <c r="P57" s="221">
        <f>ROUND(O57*$B$1,3)</f>
        <v>0.619</v>
      </c>
      <c r="Q57" s="221">
        <f>ROUND(P57*$B$1,3)</f>
        <v>0.621</v>
      </c>
      <c r="R57" s="221">
        <f>ROUND(Q57*$B$1,3)</f>
        <v>0.623</v>
      </c>
      <c r="S57" s="221">
        <f>ROUND(R57*$B$1,3)</f>
        <v>0.625</v>
      </c>
      <c r="T57" s="221">
        <f>ROUND(S57*$B$1,3)</f>
        <v>0.627</v>
      </c>
      <c r="U57" s="221">
        <f>ROUND(T57*$B$1,3)</f>
        <v>0.629</v>
      </c>
      <c r="V57" s="221">
        <f>ROUND(U57*$B$1,3)</f>
        <v>0.631</v>
      </c>
      <c r="W57" s="221">
        <f>ROUND(V57*$B$1,3)</f>
        <v>0.633</v>
      </c>
      <c r="X57" s="221">
        <f>ROUND(W57*$B$1,3)</f>
        <v>0.635</v>
      </c>
      <c r="Y57" s="221">
        <f>ROUND(X57*$B$1,3)</f>
        <v>0.637</v>
      </c>
      <c r="Z57" s="221">
        <f>ROUND(Y57*$B$1,3)</f>
        <v>0.639</v>
      </c>
      <c r="AA57" s="221">
        <f>ROUND(Z57*$B$1,3)</f>
        <v>0.6409999999999999</v>
      </c>
      <c r="AB57" s="221">
        <f>ROUND(AA57*$B$1,3)</f>
        <v>0.643</v>
      </c>
      <c r="AC57" s="221">
        <f>ROUND(AB57*$B$1,3)</f>
        <v>0.645</v>
      </c>
      <c r="AD57" s="221">
        <f>ROUND(AC57*$B$1,3)</f>
        <v>0.647</v>
      </c>
      <c r="AE57" s="221">
        <f>ROUND(AD57*$B$1,3)</f>
        <v>0.649</v>
      </c>
      <c r="AF57" s="221">
        <f>ROUND(AE57*$B$1,3)</f>
        <v>0.651</v>
      </c>
      <c r="AG57" s="221">
        <f>ROUND(AF57*$B$1,3)</f>
        <v>0.6529999999999999</v>
      </c>
      <c r="AH57" s="221">
        <f>ROUND(AG57*$B$1,3)</f>
        <v>0.655</v>
      </c>
      <c r="AI57" s="221">
        <f>ROUND(AH57*$B$1,3)</f>
        <v>0.657</v>
      </c>
      <c r="AJ57" s="221">
        <f>ROUND(AI57*$B$1,3)</f>
        <v>0.659</v>
      </c>
      <c r="AK57" s="221">
        <f>ROUND(AJ57*$B$1,3)</f>
        <v>0.6609999999999999</v>
      </c>
      <c r="AL57" s="221">
        <f>ROUND(AK57*$B$1,3)</f>
        <v>0.663</v>
      </c>
      <c r="AM57" s="221">
        <f>ROUND(AL57*$B$1,3)</f>
        <v>0.665</v>
      </c>
      <c r="AN57" s="221">
        <f>ROUND(AM57*$B$1,3)</f>
        <v>0.667</v>
      </c>
      <c r="AO57" s="221">
        <f>ROUND(AN57*$B$1,3)</f>
        <v>0.669</v>
      </c>
      <c r="AP57" s="221">
        <f>ROUND(AO57*$B$1,3)</f>
        <v>0.6709999999999999</v>
      </c>
      <c r="AQ57" s="221">
        <f>ROUND(AP57*$B$1,3)</f>
        <v>0.6729999999999999</v>
      </c>
      <c r="AR57" s="221">
        <f>ROUND(AQ57*$B$1,3)</f>
        <v>0.675</v>
      </c>
      <c r="AS57" s="221">
        <f>ROUND(AR57*$B$1,3)</f>
        <v>0.677</v>
      </c>
      <c r="AT57" s="221">
        <f>ROUND(AS57*$B$1,3)</f>
        <v>0.679</v>
      </c>
      <c r="AU57" s="221">
        <f>ROUND(AT57*$B$1,3)</f>
        <v>0.6809999999999999</v>
      </c>
      <c r="AV57" s="221">
        <f>ROUND(AU57*$B$1,3)</f>
        <v>0.6830000000000001</v>
      </c>
      <c r="AW57" s="221">
        <f>ROUND(AV57*$B$1,3)</f>
        <v>0.6849999999999999</v>
      </c>
      <c r="AX57" s="221">
        <f>ROUND(AW57*$B$1,3)</f>
        <v>0.6870000000000001</v>
      </c>
      <c r="AY57" s="221">
        <f>ROUND(AX57*$B$1,3)</f>
        <v>0.6890000000000001</v>
      </c>
      <c r="AZ57" s="221">
        <f>ROUND(AY57*$B$1,3)</f>
        <v>0.6909999999999999</v>
      </c>
      <c r="BA57" s="221">
        <f>ROUND(AZ57*$B$1,3)</f>
        <v>0.6929999999999999</v>
      </c>
      <c r="BB57" s="221">
        <f>ROUND(BA57*$B$1,3)</f>
        <v>0.6950000000000001</v>
      </c>
      <c r="BC57" s="221">
        <f>ROUND(BB57*$B$1,3)</f>
        <v>0.6970000000000001</v>
      </c>
      <c r="BD57" s="221">
        <f>ROUND(BC57*$B$1,3)</f>
        <v>0.6990000000000001</v>
      </c>
      <c r="BE57" s="221">
        <f>ROUND(BD57*$B$1,3)</f>
        <v>0.701</v>
      </c>
      <c r="BF57" s="221"/>
      <c r="BG57" s="221"/>
      <c r="BH57" s="221"/>
      <c r="BI57" s="221"/>
      <c r="BJ57" s="221"/>
      <c r="BK57" s="221"/>
      <c r="BL57" s="221"/>
      <c r="BM57" s="221"/>
      <c r="BN57" s="221"/>
      <c r="BO57" s="221"/>
      <c r="BP57" s="221"/>
      <c r="BQ57" s="221"/>
      <c r="BR57" s="14"/>
    </row>
    <row r="58" ht="12.75" customHeight="1">
      <c r="A58" s="10"/>
      <c r="B58" s="222"/>
      <c r="C58" t="s" s="227">
        <v>2500</v>
      </c>
      <c r="D58" s="226">
        <v>301</v>
      </c>
      <c r="E58" t="s" s="220">
        <v>50</v>
      </c>
      <c r="F58" t="s" s="228">
        <v>2535</v>
      </c>
      <c r="G58" s="219">
        <v>150</v>
      </c>
      <c r="H58" s="219">
        <v>450</v>
      </c>
      <c r="I58" t="s" s="220">
        <v>50</v>
      </c>
      <c r="J58" s="221">
        <f>J26</f>
        <v>0.911</v>
      </c>
      <c r="K58" s="221">
        <f>ROUND(J58*$B$1,3)</f>
        <v>0.914</v>
      </c>
      <c r="L58" s="221">
        <f>ROUND(K58*$B$1,3)</f>
        <v>0.917</v>
      </c>
      <c r="M58" s="221">
        <f>ROUND(L58*$B$1,3)</f>
        <v>0.9199999999999999</v>
      </c>
      <c r="N58" s="221">
        <f>ROUND(M58*$B$1,3)</f>
        <v>0.923</v>
      </c>
      <c r="O58" s="221">
        <f>ROUND(N58*$B$1,3)</f>
        <v>0.9259999999999999</v>
      </c>
      <c r="P58" s="221">
        <f>ROUND(O58*$B$1,3)</f>
        <v>0.929</v>
      </c>
      <c r="Q58" s="221">
        <f>ROUND(P58*$B$1,3)</f>
        <v>0.9320000000000001</v>
      </c>
      <c r="R58" s="221">
        <f>ROUND(Q58*$B$1,3)</f>
        <v>0.9349999999999999</v>
      </c>
      <c r="S58" s="221">
        <f>ROUND(R58*$B$1,3)</f>
        <v>0.9379999999999999</v>
      </c>
      <c r="T58" s="221">
        <f>ROUND(S58*$B$1,3)</f>
        <v>0.9410000000000001</v>
      </c>
      <c r="U58" s="221">
        <f>ROUND(T58*$B$1,3)</f>
        <v>0.9440000000000002</v>
      </c>
      <c r="V58" s="221">
        <f>ROUND(U58*$B$1,3)</f>
        <v>0.9470000000000001</v>
      </c>
      <c r="W58" s="221">
        <f>ROUND(V58*$B$1,3)</f>
        <v>0.95</v>
      </c>
      <c r="X58" s="221">
        <f>ROUND(W58*$B$1,3)</f>
        <v>0.953</v>
      </c>
      <c r="Y58" s="221">
        <f>ROUND(X58*$B$1,3)</f>
        <v>0.9559999999999998</v>
      </c>
      <c r="Z58" s="221">
        <f>ROUND(Y58*$B$1,3)</f>
        <v>0.959</v>
      </c>
      <c r="AA58" s="221">
        <f>ROUND(Z58*$B$1,3)</f>
        <v>0.9620000000000001</v>
      </c>
      <c r="AB58" s="221">
        <f>ROUND(AA58*$B$1,3)</f>
        <v>0.9650000000000001</v>
      </c>
      <c r="AC58" s="221">
        <f>ROUND(AB58*$B$1,3)</f>
        <v>0.968</v>
      </c>
      <c r="AD58" s="221">
        <f>ROUND(AC58*$B$1,3)</f>
        <v>0.9709999999999999</v>
      </c>
      <c r="AE58" s="221">
        <f>ROUND(AD58*$B$1,3)</f>
        <v>0.974</v>
      </c>
      <c r="AF58" s="221">
        <f>ROUND(AE58*$B$1,3)</f>
        <v>0.977</v>
      </c>
      <c r="AG58" s="221">
        <f>ROUND(AF58*$B$1,3)</f>
        <v>0.9800000000000001</v>
      </c>
      <c r="AH58" s="221">
        <f>ROUND(AG58*$B$1,3)</f>
        <v>0.983</v>
      </c>
      <c r="AI58" s="221">
        <f>ROUND(AH58*$B$1,3)</f>
        <v>0.986</v>
      </c>
      <c r="AJ58" s="221">
        <f>ROUND(AI58*$B$1,3)</f>
        <v>0.9890000000000001</v>
      </c>
      <c r="AK58" s="221">
        <f>ROUND(AJ58*$B$1,3)</f>
        <v>0.992</v>
      </c>
      <c r="AL58" s="221">
        <f>ROUND(AK58*$B$1,3)</f>
        <v>0.9949999999999999</v>
      </c>
      <c r="AM58" s="221">
        <f>ROUND(AL58*$B$1,3)</f>
        <v>0.998</v>
      </c>
      <c r="AN58" s="221">
        <f>ROUND(AM58*$B$1,3)</f>
        <v>1.001</v>
      </c>
      <c r="AO58" s="221">
        <f>ROUND(AN58*$B$1,3)</f>
        <v>1.004</v>
      </c>
      <c r="AP58" s="221">
        <f>ROUND(AO58*$B$1,3)</f>
        <v>1.007</v>
      </c>
      <c r="AQ58" s="221">
        <f>ROUND(AP58*$B$1,3)</f>
        <v>1.01</v>
      </c>
      <c r="AR58" s="221">
        <f>ROUND(AQ58*$B$1,3)</f>
        <v>1.013</v>
      </c>
      <c r="AS58" s="221">
        <f>ROUND(AR58*$B$1,3)</f>
        <v>1.016</v>
      </c>
      <c r="AT58" s="221">
        <f>ROUND(AS58*$B$1,3)</f>
        <v>1.019</v>
      </c>
      <c r="AU58" s="221">
        <f>ROUND(AT58*$B$1,3)</f>
        <v>1.022</v>
      </c>
      <c r="AV58" s="221">
        <f>ROUND(AU58*$B$1,3)</f>
        <v>1.025</v>
      </c>
      <c r="AW58" s="221">
        <f>ROUND(AV58*$B$1,3)</f>
        <v>1.028</v>
      </c>
      <c r="AX58" s="221">
        <f>ROUND(AW58*$B$1,3)</f>
        <v>1.031</v>
      </c>
      <c r="AY58" s="221">
        <f>ROUND(AX58*$B$1,3)</f>
        <v>1.034</v>
      </c>
      <c r="AZ58" s="221">
        <f>ROUND(AY58*$B$1,3)</f>
        <v>1.037</v>
      </c>
      <c r="BA58" s="221">
        <f>ROUND(AZ58*$B$1,3)</f>
        <v>1.04</v>
      </c>
      <c r="BB58" s="221">
        <f>ROUND(BA58*$B$1,3)</f>
        <v>1.043</v>
      </c>
      <c r="BC58" s="221">
        <f>ROUND(BB58*$B$1,3)</f>
        <v>1.046</v>
      </c>
      <c r="BD58" s="221">
        <f>ROUND(BC58*$B$1,3)</f>
        <v>1.049</v>
      </c>
      <c r="BE58" s="221">
        <f>ROUND(BD58*$B$1,3)</f>
        <v>1.052</v>
      </c>
      <c r="BF58" s="221"/>
      <c r="BG58" s="221"/>
      <c r="BH58" s="221"/>
      <c r="BI58" s="221"/>
      <c r="BJ58" s="221"/>
      <c r="BK58" s="221"/>
      <c r="BL58" s="221"/>
      <c r="BM58" s="221"/>
      <c r="BN58" s="221"/>
      <c r="BO58" s="221"/>
      <c r="BP58" s="221"/>
      <c r="BQ58" s="221"/>
      <c r="BR58" s="14"/>
    </row>
    <row r="59" ht="12.75" customHeight="1">
      <c r="A59" s="10"/>
      <c r="B59" s="222"/>
      <c r="C59" t="s" s="227">
        <v>2500</v>
      </c>
      <c r="D59" s="226">
        <v>301</v>
      </c>
      <c r="E59" t="s" s="220">
        <v>50</v>
      </c>
      <c r="F59" t="s" s="228">
        <v>2536</v>
      </c>
      <c r="G59" s="219">
        <v>450</v>
      </c>
      <c r="H59" s="219">
        <f>H51</f>
        <v>10000</v>
      </c>
      <c r="I59" t="s" s="220">
        <v>50</v>
      </c>
      <c r="J59" s="225">
        <f>J27</f>
        <v>2.409</v>
      </c>
      <c r="K59" s="221">
        <f>ROUND(J59*$B$1,3)</f>
        <v>2.417</v>
      </c>
      <c r="L59" s="221">
        <f>ROUND(K59*$B$1,3)</f>
        <v>2.425</v>
      </c>
      <c r="M59" s="221">
        <f>ROUND(L59*$B$1,3)</f>
        <v>2.433</v>
      </c>
      <c r="N59" s="221">
        <f>ROUND(M59*$B$1,3)</f>
        <v>2.441</v>
      </c>
      <c r="O59" s="221">
        <f>ROUND(N59*$B$1,3)</f>
        <v>2.449</v>
      </c>
      <c r="P59" s="221">
        <f>ROUND(O59*$B$1,3)</f>
        <v>2.457</v>
      </c>
      <c r="Q59" s="221">
        <f>ROUND(P59*$B$1,3)</f>
        <v>2.465</v>
      </c>
      <c r="R59" s="221">
        <f>ROUND(Q59*$B$1,3)</f>
        <v>2.473</v>
      </c>
      <c r="S59" s="221">
        <f>ROUND(R59*$B$1,3)</f>
        <v>2.481</v>
      </c>
      <c r="T59" s="221">
        <f>ROUND(S59*$B$1,3)</f>
        <v>2.489</v>
      </c>
      <c r="U59" s="221">
        <f>ROUND(T59*$B$1,3)</f>
        <v>2.497</v>
      </c>
      <c r="V59" s="221">
        <f>ROUND(U59*$B$1,3)</f>
        <v>2.505</v>
      </c>
      <c r="W59" s="221">
        <f>ROUND(V59*$B$1,3)</f>
        <v>2.513</v>
      </c>
      <c r="X59" s="221">
        <f>ROUND(W59*$B$1,3)</f>
        <v>2.521</v>
      </c>
      <c r="Y59" s="221">
        <f>ROUND(X59*$B$1,3)</f>
        <v>2.529</v>
      </c>
      <c r="Z59" s="221">
        <f>ROUND(Y59*$B$1,3)</f>
        <v>2.537</v>
      </c>
      <c r="AA59" s="221">
        <f>ROUND(Z59*$B$1,3)</f>
        <v>2.545</v>
      </c>
      <c r="AB59" s="221">
        <f>ROUND(AA59*$B$1,3)</f>
        <v>2.553</v>
      </c>
      <c r="AC59" s="221">
        <f>ROUND(AB59*$B$1,3)</f>
        <v>2.561</v>
      </c>
      <c r="AD59" s="221">
        <f>ROUND(AC59*$B$1,3)</f>
        <v>2.569</v>
      </c>
      <c r="AE59" s="221">
        <f>ROUND(AD59*$B$1,3)</f>
        <v>2.577</v>
      </c>
      <c r="AF59" s="221">
        <f>ROUND(AE59*$B$1,3)</f>
        <v>2.585</v>
      </c>
      <c r="AG59" s="221">
        <f>ROUND(AF59*$B$1,3)</f>
        <v>2.593</v>
      </c>
      <c r="AH59" s="221">
        <f>ROUND(AG59*$B$1,3)</f>
        <v>2.601</v>
      </c>
      <c r="AI59" s="221">
        <f>ROUND(AH59*$B$1,3)</f>
        <v>2.61</v>
      </c>
      <c r="AJ59" s="221">
        <f>ROUND(AI59*$B$1,3)</f>
        <v>2.619</v>
      </c>
      <c r="AK59" s="221">
        <f>ROUND(AJ59*$B$1,3)</f>
        <v>2.628</v>
      </c>
      <c r="AL59" s="221">
        <f>ROUND(AK59*$B$1,3)</f>
        <v>2.637</v>
      </c>
      <c r="AM59" s="221">
        <f>ROUND(AL59*$B$1,3)</f>
        <v>2.646</v>
      </c>
      <c r="AN59" s="221">
        <f>ROUND(AM59*$B$1,3)</f>
        <v>2.655</v>
      </c>
      <c r="AO59" s="221">
        <f>ROUND(AN59*$B$1,3)</f>
        <v>2.664</v>
      </c>
      <c r="AP59" s="221">
        <f>ROUND(AO59*$B$1,3)</f>
        <v>2.673</v>
      </c>
      <c r="AQ59" s="221">
        <f>ROUND(AP59*$B$1,3)</f>
        <v>2.682</v>
      </c>
      <c r="AR59" s="221">
        <f>ROUND(AQ59*$B$1,3)</f>
        <v>2.691</v>
      </c>
      <c r="AS59" s="221">
        <f>ROUND(AR59*$B$1,3)</f>
        <v>2.7</v>
      </c>
      <c r="AT59" s="221">
        <f>ROUND(AS59*$B$1,3)</f>
        <v>2.709</v>
      </c>
      <c r="AU59" s="221">
        <f>ROUND(AT59*$B$1,3)</f>
        <v>2.718</v>
      </c>
      <c r="AV59" s="221">
        <f>ROUND(AU59*$B$1,3)</f>
        <v>2.727</v>
      </c>
      <c r="AW59" s="221">
        <f>ROUND(AV59*$B$1,3)</f>
        <v>2.736</v>
      </c>
      <c r="AX59" s="221">
        <f>ROUND(AW59*$B$1,3)</f>
        <v>2.745</v>
      </c>
      <c r="AY59" s="221">
        <f>ROUND(AX59*$B$1,3)</f>
        <v>2.754</v>
      </c>
      <c r="AZ59" s="221">
        <f>ROUND(AY59*$B$1,3)</f>
        <v>2.763</v>
      </c>
      <c r="BA59" s="221">
        <f>ROUND(AZ59*$B$1,3)</f>
        <v>2.772</v>
      </c>
      <c r="BB59" s="221">
        <f>ROUND(BA59*$B$1,3)</f>
        <v>2.781</v>
      </c>
      <c r="BC59" s="221">
        <f>ROUND(BB59*$B$1,3)</f>
        <v>2.79</v>
      </c>
      <c r="BD59" s="221">
        <f>ROUND(BC59*$B$1,3)</f>
        <v>2.799</v>
      </c>
      <c r="BE59" s="221">
        <f>ROUND(BD59*$B$1,3)</f>
        <v>2.808</v>
      </c>
      <c r="BF59" s="221"/>
      <c r="BG59" s="221"/>
      <c r="BH59" s="221"/>
      <c r="BI59" s="221"/>
      <c r="BJ59" s="221"/>
      <c r="BK59" s="221"/>
      <c r="BL59" s="221"/>
      <c r="BM59" s="221"/>
      <c r="BN59" s="221"/>
      <c r="BO59" s="221"/>
      <c r="BP59" s="221"/>
      <c r="BQ59" s="221"/>
      <c r="BR59" s="14"/>
    </row>
    <row r="60" ht="12.75" customHeight="1">
      <c r="A60" s="10"/>
      <c r="B60" s="222"/>
      <c r="C60" t="s" s="227">
        <f t="shared" si="2791" ref="C60:BE63">""</f>
      </c>
      <c r="D60" t="s" s="227">
        <f t="shared" si="2791"/>
      </c>
      <c r="E60" t="s" s="220">
        <f t="shared" si="2791"/>
      </c>
      <c r="F60" t="s" s="228">
        <f t="shared" si="2791"/>
      </c>
      <c r="G60" t="s" s="154">
        <f t="shared" si="2791"/>
      </c>
      <c r="H60" t="s" s="154">
        <f t="shared" si="2791"/>
      </c>
      <c r="I60" t="s" s="220">
        <f t="shared" si="2791"/>
      </c>
      <c r="J60" t="s" s="154">
        <f t="shared" si="2791"/>
      </c>
      <c r="K60" t="s" s="154">
        <f t="shared" si="2791"/>
      </c>
      <c r="L60" t="s" s="154">
        <f t="shared" si="2791"/>
      </c>
      <c r="M60" t="s" s="154">
        <f t="shared" si="2791"/>
      </c>
      <c r="N60" t="s" s="154">
        <f t="shared" si="2791"/>
      </c>
      <c r="O60" t="s" s="154">
        <f t="shared" si="2791"/>
      </c>
      <c r="P60" t="s" s="154">
        <f t="shared" si="2791"/>
      </c>
      <c r="Q60" t="s" s="154">
        <f t="shared" si="2791"/>
      </c>
      <c r="R60" t="s" s="154">
        <f t="shared" si="2791"/>
      </c>
      <c r="S60" t="s" s="154">
        <f t="shared" si="2791"/>
      </c>
      <c r="T60" t="s" s="154">
        <f t="shared" si="2791"/>
      </c>
      <c r="U60" t="s" s="154">
        <f t="shared" si="2791"/>
      </c>
      <c r="V60" t="s" s="154">
        <f t="shared" si="2791"/>
      </c>
      <c r="W60" t="s" s="154">
        <f t="shared" si="2791"/>
      </c>
      <c r="X60" t="s" s="154">
        <f t="shared" si="2791"/>
      </c>
      <c r="Y60" t="s" s="154">
        <f t="shared" si="2791"/>
      </c>
      <c r="Z60" t="s" s="154">
        <f t="shared" si="2791"/>
      </c>
      <c r="AA60" t="s" s="154">
        <f t="shared" si="2791"/>
      </c>
      <c r="AB60" t="s" s="154">
        <f t="shared" si="2791"/>
      </c>
      <c r="AC60" t="s" s="154">
        <f t="shared" si="2791"/>
      </c>
      <c r="AD60" t="s" s="154">
        <f t="shared" si="2791"/>
      </c>
      <c r="AE60" t="s" s="154">
        <f t="shared" si="2791"/>
      </c>
      <c r="AF60" t="s" s="154">
        <f t="shared" si="2791"/>
      </c>
      <c r="AG60" t="s" s="154">
        <f t="shared" si="2791"/>
      </c>
      <c r="AH60" t="s" s="154">
        <f t="shared" si="2791"/>
      </c>
      <c r="AI60" t="s" s="154">
        <f t="shared" si="2791"/>
      </c>
      <c r="AJ60" t="s" s="154">
        <f t="shared" si="2791"/>
      </c>
      <c r="AK60" t="s" s="154">
        <f t="shared" si="2791"/>
      </c>
      <c r="AL60" t="s" s="154">
        <f t="shared" si="2791"/>
      </c>
      <c r="AM60" t="s" s="154">
        <f t="shared" si="2791"/>
      </c>
      <c r="AN60" t="s" s="154">
        <f t="shared" si="2791"/>
      </c>
      <c r="AO60" t="s" s="154">
        <f t="shared" si="2791"/>
      </c>
      <c r="AP60" t="s" s="154">
        <f t="shared" si="2791"/>
      </c>
      <c r="AQ60" t="s" s="154">
        <f t="shared" si="2791"/>
      </c>
      <c r="AR60" t="s" s="154">
        <f t="shared" si="2791"/>
      </c>
      <c r="AS60" t="s" s="154">
        <f t="shared" si="2791"/>
      </c>
      <c r="AT60" t="s" s="154">
        <f t="shared" si="2791"/>
      </c>
      <c r="AU60" t="s" s="154">
        <f t="shared" si="2791"/>
      </c>
      <c r="AV60" t="s" s="154">
        <f t="shared" si="2791"/>
      </c>
      <c r="AW60" t="s" s="154">
        <f t="shared" si="2791"/>
      </c>
      <c r="AX60" t="s" s="154">
        <f t="shared" si="2791"/>
      </c>
      <c r="AY60" t="s" s="154">
        <f t="shared" si="2791"/>
      </c>
      <c r="AZ60" t="s" s="154">
        <f t="shared" si="2791"/>
      </c>
      <c r="BA60" t="s" s="154">
        <f t="shared" si="2791"/>
      </c>
      <c r="BB60" t="s" s="154">
        <f t="shared" si="2791"/>
      </c>
      <c r="BC60" t="s" s="154">
        <f t="shared" si="2791"/>
      </c>
      <c r="BD60" t="s" s="154">
        <f t="shared" si="2791"/>
      </c>
      <c r="BE60" t="s" s="154">
        <f t="shared" si="2791"/>
      </c>
      <c r="BF60" s="225"/>
      <c r="BG60" s="225"/>
      <c r="BH60" s="225"/>
      <c r="BI60" s="225"/>
      <c r="BJ60" s="225"/>
      <c r="BK60" s="225"/>
      <c r="BL60" s="225"/>
      <c r="BM60" s="225"/>
      <c r="BN60" s="225"/>
      <c r="BO60" s="225"/>
      <c r="BP60" s="225"/>
      <c r="BQ60" s="225"/>
      <c r="BR60" s="14"/>
    </row>
    <row r="61" ht="12.75" customHeight="1">
      <c r="A61" s="10"/>
      <c r="B61" s="222"/>
      <c r="C61" t="s" s="227">
        <f>K221</f>
        <v>2506</v>
      </c>
      <c r="D61" s="219">
        <v>175</v>
      </c>
      <c r="E61" t="s" s="220">
        <v>50</v>
      </c>
      <c r="F61" t="s" s="220">
        <v>2537</v>
      </c>
      <c r="G61" s="219">
        <v>0</v>
      </c>
      <c r="H61" s="219">
        <v>75</v>
      </c>
      <c r="I61" t="s" s="220">
        <v>50</v>
      </c>
      <c r="J61" s="221">
        <f>J5</f>
        <v>0.6870000000000001</v>
      </c>
      <c r="K61" s="221">
        <f>ROUND(J61*$B$1,3)</f>
        <v>0.6890000000000001</v>
      </c>
      <c r="L61" s="221">
        <f>ROUND(K61*$B$1,3)</f>
        <v>0.6909999999999999</v>
      </c>
      <c r="M61" s="221">
        <f>ROUND(L61*$B$1,3)</f>
        <v>0.6929999999999999</v>
      </c>
      <c r="N61" s="221">
        <f>ROUND(M61*$B$1,3)</f>
        <v>0.6950000000000001</v>
      </c>
      <c r="O61" s="221">
        <f>ROUND(N61*$B$1,3)</f>
        <v>0.6970000000000001</v>
      </c>
      <c r="P61" s="221">
        <f>ROUND(O61*$B$1,3)</f>
        <v>0.6990000000000001</v>
      </c>
      <c r="Q61" s="221">
        <f>ROUND(P61*$B$1,3)</f>
        <v>0.701</v>
      </c>
      <c r="R61" s="221">
        <f>ROUND(Q61*$B$1,3)</f>
        <v>0.703</v>
      </c>
      <c r="S61" s="221">
        <f>ROUND(R61*$B$1,3)</f>
        <v>0.705</v>
      </c>
      <c r="T61" s="221">
        <f>ROUND(S61*$B$1,3)</f>
        <v>0.7070000000000001</v>
      </c>
      <c r="U61" s="221">
        <f>ROUND(T61*$B$1,3)</f>
        <v>0.7090000000000001</v>
      </c>
      <c r="V61" s="221">
        <f>ROUND(U61*$B$1,3)</f>
        <v>0.711</v>
      </c>
      <c r="W61" s="221">
        <f>ROUND(V61*$B$1,3)</f>
        <v>0.713</v>
      </c>
      <c r="X61" s="221">
        <f>ROUND(W61*$B$1,3)</f>
        <v>0.7150000000000001</v>
      </c>
      <c r="Y61" s="221">
        <f>ROUND(X61*$B$1,3)</f>
        <v>0.717</v>
      </c>
      <c r="Z61" s="221">
        <f>ROUND(Y61*$B$1,3)</f>
        <v>0.7190000000000001</v>
      </c>
      <c r="AA61" s="221">
        <f>ROUND(Z61*$B$1,3)</f>
        <v>0.7209999999999999</v>
      </c>
      <c r="AB61" s="221">
        <f>ROUND(AA61*$B$1,3)</f>
        <v>0.723</v>
      </c>
      <c r="AC61" s="221">
        <f>ROUND(AB61*$B$1,3)</f>
        <v>0.725</v>
      </c>
      <c r="AD61" s="221">
        <f>ROUND(AC61*$B$1,3)</f>
        <v>0.7270000000000001</v>
      </c>
      <c r="AE61" s="221">
        <f>ROUND(AD61*$B$1,3)</f>
        <v>0.7290000000000001</v>
      </c>
      <c r="AF61" s="221">
        <f>ROUND(AE61*$B$1,3)</f>
        <v>0.731</v>
      </c>
      <c r="AG61" s="221">
        <f>ROUND(AF61*$B$1,3)</f>
        <v>0.733</v>
      </c>
      <c r="AH61" s="221">
        <f>ROUND(AG61*$B$1,3)</f>
        <v>0.735</v>
      </c>
      <c r="AI61" s="221">
        <f>ROUND(AH61*$B$1,3)</f>
        <v>0.737</v>
      </c>
      <c r="AJ61" s="221">
        <f>ROUND(AI61*$B$1,3)</f>
        <v>0.7390000000000001</v>
      </c>
      <c r="AK61" s="221">
        <f>ROUND(AJ61*$B$1,3)</f>
        <v>0.7409999999999999</v>
      </c>
      <c r="AL61" s="221">
        <f>ROUND(AK61*$B$1,3)</f>
        <v>0.743</v>
      </c>
      <c r="AM61" s="221">
        <f>ROUND(AL61*$B$1,3)</f>
        <v>0.745</v>
      </c>
      <c r="AN61" s="221">
        <f>ROUND(AM61*$B$1,3)</f>
        <v>0.7470000000000001</v>
      </c>
      <c r="AO61" s="221">
        <f>ROUND(AN61*$B$1,3)</f>
        <v>0.749</v>
      </c>
      <c r="AP61" s="221">
        <f>ROUND(AO61*$B$1,3)</f>
        <v>0.751</v>
      </c>
      <c r="AQ61" s="221">
        <f>ROUND(AP61*$B$1,3)</f>
        <v>0.7529999999999999</v>
      </c>
      <c r="AR61" s="221">
        <f>ROUND(AQ61*$B$1,3)</f>
        <v>0.755</v>
      </c>
      <c r="AS61" s="221">
        <f>ROUND(AR61*$B$1,3)</f>
        <v>0.757</v>
      </c>
      <c r="AT61" s="221">
        <f>ROUND(AS61*$B$1,3)</f>
        <v>0.7590000000000001</v>
      </c>
      <c r="AU61" s="221">
        <f>ROUND(AT61*$B$1,3)</f>
        <v>0.7609999999999999</v>
      </c>
      <c r="AV61" s="221">
        <f>ROUND(AU61*$B$1,3)</f>
        <v>0.763</v>
      </c>
      <c r="AW61" s="221">
        <f>ROUND(AV61*$B$1,3)</f>
        <v>0.765</v>
      </c>
      <c r="AX61" s="221">
        <f>ROUND(AW61*$B$1,3)</f>
        <v>0.768</v>
      </c>
      <c r="AY61" s="221">
        <f>ROUND(AX61*$B$1,3)</f>
        <v>0.7709999999999999</v>
      </c>
      <c r="AZ61" s="221">
        <f>ROUND(AY61*$B$1,3)</f>
        <v>0.774</v>
      </c>
      <c r="BA61" s="221">
        <f>ROUND(AZ61*$B$1,3)</f>
        <v>0.777</v>
      </c>
      <c r="BB61" s="221">
        <f>ROUND(BA61*$B$1,3)</f>
        <v>0.78</v>
      </c>
      <c r="BC61" s="221">
        <f>ROUND(BB61*$B$1,3)</f>
        <v>0.783</v>
      </c>
      <c r="BD61" s="221">
        <f>ROUND(BC61*$B$1,3)</f>
        <v>0.7859999999999999</v>
      </c>
      <c r="BE61" s="221">
        <f>ROUND(BD61*$B$1,3)</f>
        <v>0.789</v>
      </c>
      <c r="BF61" s="221"/>
      <c r="BG61" s="221"/>
      <c r="BH61" s="221"/>
      <c r="BI61" s="221"/>
      <c r="BJ61" s="221"/>
      <c r="BK61" s="221"/>
      <c r="BL61" s="221"/>
      <c r="BM61" s="221"/>
      <c r="BN61" s="221"/>
      <c r="BO61" s="221"/>
      <c r="BP61" s="221"/>
      <c r="BQ61" s="221"/>
      <c r="BR61" s="14"/>
    </row>
    <row r="62" ht="12.75" customHeight="1">
      <c r="A62" s="10"/>
      <c r="B62" s="222"/>
      <c r="C62" t="s" s="227">
        <f>K221</f>
        <v>2506</v>
      </c>
      <c r="D62" s="219">
        <v>175</v>
      </c>
      <c r="E62" t="s" s="220">
        <v>50</v>
      </c>
      <c r="F62" t="s" s="220">
        <v>2538</v>
      </c>
      <c r="G62" s="219">
        <v>75</v>
      </c>
      <c r="H62" s="219">
        <v>175</v>
      </c>
      <c r="I62" t="s" s="220">
        <v>50</v>
      </c>
      <c r="J62" s="221">
        <f>J6</f>
        <v>0.819</v>
      </c>
      <c r="K62" s="221">
        <f>ROUND(J62*$B$1,3)</f>
        <v>0.8220000000000001</v>
      </c>
      <c r="L62" s="221">
        <f>ROUND(K62*$B$1,3)</f>
        <v>0.825</v>
      </c>
      <c r="M62" s="221">
        <f>ROUND(L62*$B$1,3)</f>
        <v>0.828</v>
      </c>
      <c r="N62" s="221">
        <f>ROUND(M62*$B$1,3)</f>
        <v>0.8309999999999998</v>
      </c>
      <c r="O62" s="221">
        <f>ROUND(N62*$B$1,3)</f>
        <v>0.834</v>
      </c>
      <c r="P62" s="221">
        <f>ROUND(O62*$B$1,3)</f>
        <v>0.8370000000000001</v>
      </c>
      <c r="Q62" s="221">
        <f>ROUND(P62*$B$1,3)</f>
        <v>0.8400000000000001</v>
      </c>
      <c r="R62" s="221">
        <f>ROUND(Q62*$B$1,3)</f>
        <v>0.843</v>
      </c>
      <c r="S62" s="221">
        <f>ROUND(R62*$B$1,3)</f>
        <v>0.8459999999999999</v>
      </c>
      <c r="T62" s="221">
        <f>ROUND(S62*$B$1,3)</f>
        <v>0.849</v>
      </c>
      <c r="U62" s="221">
        <f>ROUND(T62*$B$1,3)</f>
        <v>0.852</v>
      </c>
      <c r="V62" s="221">
        <f>ROUND(U62*$B$1,3)</f>
        <v>0.8550000000000001</v>
      </c>
      <c r="W62" s="221">
        <f>ROUND(V62*$B$1,3)</f>
        <v>0.858</v>
      </c>
      <c r="X62" s="221">
        <f>ROUND(W62*$B$1,3)</f>
        <v>0.861</v>
      </c>
      <c r="Y62" s="221">
        <f>ROUND(X62*$B$1,3)</f>
        <v>0.8640000000000001</v>
      </c>
      <c r="Z62" s="221">
        <f>ROUND(Y62*$B$1,3)</f>
        <v>0.867</v>
      </c>
      <c r="AA62" s="221">
        <f>ROUND(Z62*$B$1,3)</f>
        <v>0.8699999999999999</v>
      </c>
      <c r="AB62" s="221">
        <f>ROUND(AA62*$B$1,3)</f>
        <v>0.873</v>
      </c>
      <c r="AC62" s="221">
        <f>ROUND(AB62*$B$1,3)</f>
        <v>0.876</v>
      </c>
      <c r="AD62" s="221">
        <f>ROUND(AC62*$B$1,3)</f>
        <v>0.8790000000000001</v>
      </c>
      <c r="AE62" s="221">
        <f>ROUND(AD62*$B$1,3)</f>
        <v>0.882</v>
      </c>
      <c r="AF62" s="221">
        <f>ROUND(AE62*$B$1,3)</f>
        <v>0.885</v>
      </c>
      <c r="AG62" s="221">
        <f>ROUND(AF62*$B$1,3)</f>
        <v>0.8879999999999999</v>
      </c>
      <c r="AH62" s="221">
        <f>ROUND(AG62*$B$1,3)</f>
        <v>0.891</v>
      </c>
      <c r="AI62" s="221">
        <f>ROUND(AH62*$B$1,3)</f>
        <v>0.8940000000000001</v>
      </c>
      <c r="AJ62" s="221">
        <f>ROUND(AI62*$B$1,3)</f>
        <v>0.897</v>
      </c>
      <c r="AK62" s="221">
        <f>ROUND(AJ62*$B$1,3)</f>
        <v>0.9</v>
      </c>
      <c r="AL62" s="221">
        <f>ROUND(AK62*$B$1,3)</f>
        <v>0.9029999999999999</v>
      </c>
      <c r="AM62" s="221">
        <f>ROUND(AL62*$B$1,3)</f>
        <v>0.9059999999999999</v>
      </c>
      <c r="AN62" s="221">
        <f>ROUND(AM62*$B$1,3)</f>
        <v>0.909</v>
      </c>
      <c r="AO62" s="221">
        <f>ROUND(AN62*$B$1,3)</f>
        <v>0.9120000000000001</v>
      </c>
      <c r="AP62" s="221">
        <f>ROUND(AO62*$B$1,3)</f>
        <v>0.915</v>
      </c>
      <c r="AQ62" s="221">
        <f>ROUND(AP62*$B$1,3)</f>
        <v>0.9179999999999999</v>
      </c>
      <c r="AR62" s="221">
        <f>ROUND(AQ62*$B$1,3)</f>
        <v>0.9209999999999999</v>
      </c>
      <c r="AS62" s="221">
        <f>ROUND(AR62*$B$1,3)</f>
        <v>0.924</v>
      </c>
      <c r="AT62" s="221">
        <f>ROUND(AS62*$B$1,3)</f>
        <v>0.9269999999999999</v>
      </c>
      <c r="AU62" s="221">
        <f>ROUND(AT62*$B$1,3)</f>
        <v>0.93</v>
      </c>
      <c r="AV62" s="221">
        <f>ROUND(AU62*$B$1,3)</f>
        <v>0.9330000000000001</v>
      </c>
      <c r="AW62" s="221">
        <f>ROUND(AV62*$B$1,3)</f>
        <v>0.9359999999999999</v>
      </c>
      <c r="AX62" s="221">
        <f>ROUND(AW62*$B$1,3)</f>
        <v>0.9390000000000001</v>
      </c>
      <c r="AY62" s="221">
        <f>ROUND(AX62*$B$1,3)</f>
        <v>0.9419999999999999</v>
      </c>
      <c r="AZ62" s="221">
        <f>ROUND(AY62*$B$1,3)</f>
        <v>0.945</v>
      </c>
      <c r="BA62" s="221">
        <f>ROUND(AZ62*$B$1,3)</f>
        <v>0.9480000000000001</v>
      </c>
      <c r="BB62" s="221">
        <f>ROUND(BA62*$B$1,3)</f>
        <v>0.951</v>
      </c>
      <c r="BC62" s="221">
        <f>ROUND(BB62*$B$1,3)</f>
        <v>0.9540000000000001</v>
      </c>
      <c r="BD62" s="221">
        <f>ROUND(BC62*$B$1,3)</f>
        <v>0.9570000000000001</v>
      </c>
      <c r="BE62" s="221">
        <f>ROUND(BD62*$B$1,3)</f>
        <v>0.96</v>
      </c>
      <c r="BF62" s="221"/>
      <c r="BG62" s="221"/>
      <c r="BH62" s="221"/>
      <c r="BI62" s="221"/>
      <c r="BJ62" s="221"/>
      <c r="BK62" s="221"/>
      <c r="BL62" s="221"/>
      <c r="BM62" s="221"/>
      <c r="BN62" s="221"/>
      <c r="BO62" s="221"/>
      <c r="BP62" s="221"/>
      <c r="BQ62" s="221"/>
      <c r="BR62" s="14"/>
    </row>
    <row r="63" ht="12.75" customHeight="1">
      <c r="A63" s="10"/>
      <c r="B63" s="222"/>
      <c r="C63" t="s" s="227">
        <f t="shared" si="2791"/>
      </c>
      <c r="D63" t="s" s="154">
        <f t="shared" si="2791"/>
      </c>
      <c r="E63" t="s" s="220">
        <f t="shared" si="2791"/>
      </c>
      <c r="F63" t="s" s="220">
        <f t="shared" si="2791"/>
      </c>
      <c r="G63" t="s" s="154">
        <f t="shared" si="2791"/>
      </c>
      <c r="H63" t="s" s="154">
        <f t="shared" si="2791"/>
      </c>
      <c r="I63" t="s" s="220">
        <f t="shared" si="2791"/>
      </c>
      <c r="J63" t="s" s="223">
        <f t="shared" si="2791"/>
      </c>
      <c r="K63" t="s" s="223">
        <f t="shared" si="2791"/>
      </c>
      <c r="L63" t="s" s="223">
        <f t="shared" si="2791"/>
      </c>
      <c r="M63" t="s" s="223">
        <f t="shared" si="2791"/>
      </c>
      <c r="N63" t="s" s="223">
        <f t="shared" si="2791"/>
      </c>
      <c r="O63" t="s" s="223">
        <f t="shared" si="2791"/>
      </c>
      <c r="P63" t="s" s="223">
        <f t="shared" si="2791"/>
      </c>
      <c r="Q63" t="s" s="223">
        <f t="shared" si="2791"/>
      </c>
      <c r="R63" t="s" s="223">
        <f t="shared" si="2791"/>
      </c>
      <c r="S63" t="s" s="223">
        <f t="shared" si="2791"/>
      </c>
      <c r="T63" t="s" s="223">
        <f t="shared" si="2791"/>
      </c>
      <c r="U63" t="s" s="223">
        <f t="shared" si="2791"/>
      </c>
      <c r="V63" t="s" s="223">
        <f t="shared" si="2791"/>
      </c>
      <c r="W63" t="s" s="223">
        <f t="shared" si="2791"/>
      </c>
      <c r="X63" t="s" s="223">
        <f t="shared" si="2791"/>
      </c>
      <c r="Y63" t="s" s="223">
        <f t="shared" si="2791"/>
      </c>
      <c r="Z63" t="s" s="223">
        <f t="shared" si="2791"/>
      </c>
      <c r="AA63" t="s" s="223">
        <f t="shared" si="2791"/>
      </c>
      <c r="AB63" t="s" s="223">
        <f t="shared" si="2791"/>
      </c>
      <c r="AC63" t="s" s="223">
        <f t="shared" si="2791"/>
      </c>
      <c r="AD63" t="s" s="223">
        <f t="shared" si="2791"/>
      </c>
      <c r="AE63" t="s" s="223">
        <f t="shared" si="2791"/>
      </c>
      <c r="AF63" t="s" s="223">
        <f t="shared" si="2791"/>
      </c>
      <c r="AG63" t="s" s="223">
        <f t="shared" si="2791"/>
      </c>
      <c r="AH63" t="s" s="223">
        <f t="shared" si="2791"/>
      </c>
      <c r="AI63" t="s" s="223">
        <f t="shared" si="2791"/>
      </c>
      <c r="AJ63" t="s" s="223">
        <f t="shared" si="2791"/>
      </c>
      <c r="AK63" t="s" s="223">
        <f t="shared" si="2791"/>
      </c>
      <c r="AL63" t="s" s="223">
        <f t="shared" si="2791"/>
      </c>
      <c r="AM63" t="s" s="223">
        <f t="shared" si="2791"/>
      </c>
      <c r="AN63" t="s" s="223">
        <f t="shared" si="2791"/>
      </c>
      <c r="AO63" t="s" s="223">
        <f t="shared" si="2791"/>
      </c>
      <c r="AP63" t="s" s="223">
        <f t="shared" si="2791"/>
      </c>
      <c r="AQ63" t="s" s="223">
        <f t="shared" si="2791"/>
      </c>
      <c r="AR63" t="s" s="223">
        <f t="shared" si="2791"/>
      </c>
      <c r="AS63" t="s" s="223">
        <f t="shared" si="2791"/>
      </c>
      <c r="AT63" t="s" s="223">
        <f t="shared" si="2791"/>
      </c>
      <c r="AU63" t="s" s="223">
        <f t="shared" si="2791"/>
      </c>
      <c r="AV63" t="s" s="223">
        <f t="shared" si="2791"/>
      </c>
      <c r="AW63" t="s" s="223">
        <f t="shared" si="2791"/>
      </c>
      <c r="AX63" t="s" s="223">
        <f t="shared" si="2791"/>
      </c>
      <c r="AY63" t="s" s="223">
        <f t="shared" si="2791"/>
      </c>
      <c r="AZ63" t="s" s="223">
        <f t="shared" si="2791"/>
      </c>
      <c r="BA63" t="s" s="223">
        <f t="shared" si="2791"/>
      </c>
      <c r="BB63" t="s" s="223">
        <f t="shared" si="2791"/>
      </c>
      <c r="BC63" t="s" s="223">
        <f t="shared" si="2791"/>
      </c>
      <c r="BD63" t="s" s="223">
        <f t="shared" si="2791"/>
      </c>
      <c r="BE63" t="s" s="223">
        <f t="shared" si="2791"/>
      </c>
      <c r="BF63" s="221"/>
      <c r="BG63" s="221"/>
      <c r="BH63" s="221"/>
      <c r="BI63" s="221"/>
      <c r="BJ63" s="221"/>
      <c r="BK63" s="221"/>
      <c r="BL63" s="221"/>
      <c r="BM63" s="221"/>
      <c r="BN63" s="221"/>
      <c r="BO63" s="221"/>
      <c r="BP63" s="221"/>
      <c r="BQ63" s="221"/>
      <c r="BR63" s="14"/>
    </row>
    <row r="64" ht="12.75" customHeight="1">
      <c r="A64" s="10"/>
      <c r="B64" s="222"/>
      <c r="C64" t="s" s="227">
        <f t="shared" si="2999" ref="C64:BE64">""</f>
      </c>
      <c r="D64" t="s" s="227">
        <f t="shared" si="2999"/>
      </c>
      <c r="E64" t="s" s="220">
        <f t="shared" si="2999"/>
      </c>
      <c r="F64" t="s" s="228">
        <f t="shared" si="2999"/>
      </c>
      <c r="G64" t="s" s="154">
        <f t="shared" si="2999"/>
      </c>
      <c r="H64" t="s" s="154">
        <f t="shared" si="2999"/>
      </c>
      <c r="I64" t="s" s="220">
        <f t="shared" si="2999"/>
      </c>
      <c r="J64" t="s" s="154">
        <f t="shared" si="2999"/>
      </c>
      <c r="K64" t="s" s="154">
        <f t="shared" si="2999"/>
      </c>
      <c r="L64" t="s" s="154">
        <f t="shared" si="2999"/>
      </c>
      <c r="M64" t="s" s="154">
        <f t="shared" si="2999"/>
      </c>
      <c r="N64" t="s" s="154">
        <f t="shared" si="2999"/>
      </c>
      <c r="O64" t="s" s="154">
        <f t="shared" si="2999"/>
      </c>
      <c r="P64" t="s" s="154">
        <f t="shared" si="2999"/>
      </c>
      <c r="Q64" t="s" s="154">
        <f t="shared" si="2999"/>
      </c>
      <c r="R64" t="s" s="154">
        <f t="shared" si="2999"/>
      </c>
      <c r="S64" t="s" s="154">
        <f t="shared" si="2999"/>
      </c>
      <c r="T64" t="s" s="154">
        <f t="shared" si="2999"/>
      </c>
      <c r="U64" t="s" s="154">
        <f t="shared" si="2999"/>
      </c>
      <c r="V64" t="s" s="154">
        <f t="shared" si="2999"/>
      </c>
      <c r="W64" t="s" s="154">
        <f t="shared" si="2999"/>
      </c>
      <c r="X64" t="s" s="154">
        <f t="shared" si="2999"/>
      </c>
      <c r="Y64" t="s" s="154">
        <f t="shared" si="2999"/>
      </c>
      <c r="Z64" t="s" s="154">
        <f t="shared" si="2999"/>
      </c>
      <c r="AA64" t="s" s="154">
        <f t="shared" si="2999"/>
      </c>
      <c r="AB64" t="s" s="154">
        <f t="shared" si="2999"/>
      </c>
      <c r="AC64" t="s" s="154">
        <f t="shared" si="2999"/>
      </c>
      <c r="AD64" t="s" s="154">
        <f t="shared" si="2999"/>
      </c>
      <c r="AE64" t="s" s="154">
        <f t="shared" si="2999"/>
      </c>
      <c r="AF64" t="s" s="154">
        <f t="shared" si="2999"/>
      </c>
      <c r="AG64" t="s" s="154">
        <f t="shared" si="2999"/>
      </c>
      <c r="AH64" t="s" s="154">
        <f t="shared" si="2999"/>
      </c>
      <c r="AI64" t="s" s="154">
        <f t="shared" si="2999"/>
      </c>
      <c r="AJ64" t="s" s="154">
        <f t="shared" si="2999"/>
      </c>
      <c r="AK64" t="s" s="154">
        <f t="shared" si="2999"/>
      </c>
      <c r="AL64" t="s" s="154">
        <f t="shared" si="2999"/>
      </c>
      <c r="AM64" t="s" s="154">
        <f t="shared" si="2999"/>
      </c>
      <c r="AN64" t="s" s="154">
        <f t="shared" si="2999"/>
      </c>
      <c r="AO64" t="s" s="154">
        <f t="shared" si="2999"/>
      </c>
      <c r="AP64" t="s" s="154">
        <f t="shared" si="2999"/>
      </c>
      <c r="AQ64" t="s" s="154">
        <f t="shared" si="2999"/>
      </c>
      <c r="AR64" t="s" s="154">
        <f t="shared" si="2999"/>
      </c>
      <c r="AS64" t="s" s="154">
        <f t="shared" si="2999"/>
      </c>
      <c r="AT64" t="s" s="154">
        <f t="shared" si="2999"/>
      </c>
      <c r="AU64" t="s" s="154">
        <f t="shared" si="2999"/>
      </c>
      <c r="AV64" t="s" s="154">
        <f t="shared" si="2999"/>
      </c>
      <c r="AW64" t="s" s="154">
        <f t="shared" si="2999"/>
      </c>
      <c r="AX64" t="s" s="154">
        <f t="shared" si="2999"/>
      </c>
      <c r="AY64" t="s" s="154">
        <f t="shared" si="2999"/>
      </c>
      <c r="AZ64" t="s" s="154">
        <f t="shared" si="2999"/>
      </c>
      <c r="BA64" t="s" s="154">
        <f t="shared" si="2999"/>
      </c>
      <c r="BB64" t="s" s="154">
        <f t="shared" si="2999"/>
      </c>
      <c r="BC64" t="s" s="154">
        <f t="shared" si="2999"/>
      </c>
      <c r="BD64" t="s" s="154">
        <f t="shared" si="2999"/>
      </c>
      <c r="BE64" t="s" s="154">
        <f t="shared" si="2999"/>
      </c>
      <c r="BF64" s="225"/>
      <c r="BG64" s="225"/>
      <c r="BH64" s="225"/>
      <c r="BI64" s="225"/>
      <c r="BJ64" s="225"/>
      <c r="BK64" s="225"/>
      <c r="BL64" s="225"/>
      <c r="BM64" s="225"/>
      <c r="BN64" s="225"/>
      <c r="BO64" s="225"/>
      <c r="BP64" s="225"/>
      <c r="BQ64" s="225"/>
      <c r="BR64" s="14"/>
    </row>
    <row r="65" ht="12.75" customHeight="1">
      <c r="A65" s="10"/>
      <c r="B65" s="222"/>
      <c r="C65" t="s" s="227">
        <f>K221</f>
        <v>2506</v>
      </c>
      <c r="D65" s="226">
        <v>176</v>
      </c>
      <c r="E65" t="s" s="220">
        <v>50</v>
      </c>
      <c r="F65" t="s" s="220">
        <v>2539</v>
      </c>
      <c r="G65" s="219">
        <v>0</v>
      </c>
      <c r="H65" s="219">
        <v>75</v>
      </c>
      <c r="I65" t="s" s="220">
        <v>50</v>
      </c>
      <c r="J65" s="221">
        <f>J5</f>
        <v>0.6870000000000001</v>
      </c>
      <c r="K65" s="221">
        <f>ROUND(J65*$B$1,3)</f>
        <v>0.6890000000000001</v>
      </c>
      <c r="L65" s="221">
        <f>ROUND(K65*$B$1,3)</f>
        <v>0.6909999999999999</v>
      </c>
      <c r="M65" s="221">
        <f>ROUND(L65*$B$1,3)</f>
        <v>0.6929999999999999</v>
      </c>
      <c r="N65" s="221">
        <f>ROUND(M65*$B$1,3)</f>
        <v>0.6950000000000001</v>
      </c>
      <c r="O65" s="221">
        <f>ROUND(N65*$B$1,3)</f>
        <v>0.6970000000000001</v>
      </c>
      <c r="P65" s="221">
        <f>ROUND(O65*$B$1,3)</f>
        <v>0.6990000000000001</v>
      </c>
      <c r="Q65" s="221">
        <f>ROUND(P65*$B$1,3)</f>
        <v>0.701</v>
      </c>
      <c r="R65" s="221">
        <f>ROUND(Q65*$B$1,3)</f>
        <v>0.703</v>
      </c>
      <c r="S65" s="221">
        <f>ROUND(R65*$B$1,3)</f>
        <v>0.705</v>
      </c>
      <c r="T65" s="221">
        <f>ROUND(S65*$B$1,3)</f>
        <v>0.7070000000000001</v>
      </c>
      <c r="U65" s="221">
        <f>ROUND(T65*$B$1,3)</f>
        <v>0.7090000000000001</v>
      </c>
      <c r="V65" s="221">
        <f>ROUND(U65*$B$1,3)</f>
        <v>0.711</v>
      </c>
      <c r="W65" s="221">
        <f>ROUND(V65*$B$1,3)</f>
        <v>0.713</v>
      </c>
      <c r="X65" s="221">
        <f>ROUND(W65*$B$1,3)</f>
        <v>0.7150000000000001</v>
      </c>
      <c r="Y65" s="221">
        <f>ROUND(X65*$B$1,3)</f>
        <v>0.717</v>
      </c>
      <c r="Z65" s="221">
        <f>ROUND(Y65*$B$1,3)</f>
        <v>0.7190000000000001</v>
      </c>
      <c r="AA65" s="221">
        <f>ROUND(Z65*$B$1,3)</f>
        <v>0.7209999999999999</v>
      </c>
      <c r="AB65" s="221">
        <f>ROUND(AA65*$B$1,3)</f>
        <v>0.723</v>
      </c>
      <c r="AC65" s="221">
        <f>ROUND(AB65*$B$1,3)</f>
        <v>0.725</v>
      </c>
      <c r="AD65" s="221">
        <f>ROUND(AC65*$B$1,3)</f>
        <v>0.7270000000000001</v>
      </c>
      <c r="AE65" s="221">
        <f>ROUND(AD65*$B$1,3)</f>
        <v>0.7290000000000001</v>
      </c>
      <c r="AF65" s="221">
        <f>ROUND(AE65*$B$1,3)</f>
        <v>0.731</v>
      </c>
      <c r="AG65" s="221">
        <f>ROUND(AF65*$B$1,3)</f>
        <v>0.733</v>
      </c>
      <c r="AH65" s="221">
        <f>ROUND(AG65*$B$1,3)</f>
        <v>0.735</v>
      </c>
      <c r="AI65" s="221">
        <f>ROUND(AH65*$B$1,3)</f>
        <v>0.737</v>
      </c>
      <c r="AJ65" s="221">
        <f>ROUND(AI65*$B$1,3)</f>
        <v>0.7390000000000001</v>
      </c>
      <c r="AK65" s="221">
        <f>ROUND(AJ65*$B$1,3)</f>
        <v>0.7409999999999999</v>
      </c>
      <c r="AL65" s="221">
        <f>ROUND(AK65*$B$1,3)</f>
        <v>0.743</v>
      </c>
      <c r="AM65" s="221">
        <f>ROUND(AL65*$B$1,3)</f>
        <v>0.745</v>
      </c>
      <c r="AN65" s="221">
        <f>ROUND(AM65*$B$1,3)</f>
        <v>0.7470000000000001</v>
      </c>
      <c r="AO65" s="221">
        <f>ROUND(AN65*$B$1,3)</f>
        <v>0.749</v>
      </c>
      <c r="AP65" s="221">
        <f>ROUND(AO65*$B$1,3)</f>
        <v>0.751</v>
      </c>
      <c r="AQ65" s="221">
        <f>ROUND(AP65*$B$1,3)</f>
        <v>0.7529999999999999</v>
      </c>
      <c r="AR65" s="221">
        <f>ROUND(AQ65*$B$1,3)</f>
        <v>0.755</v>
      </c>
      <c r="AS65" s="221">
        <f>ROUND(AR65*$B$1,3)</f>
        <v>0.757</v>
      </c>
      <c r="AT65" s="221">
        <f>ROUND(AS65*$B$1,3)</f>
        <v>0.7590000000000001</v>
      </c>
      <c r="AU65" s="221">
        <f>ROUND(AT65*$B$1,3)</f>
        <v>0.7609999999999999</v>
      </c>
      <c r="AV65" s="221">
        <f>ROUND(AU65*$B$1,3)</f>
        <v>0.763</v>
      </c>
      <c r="AW65" s="221">
        <f>ROUND(AV65*$B$1,3)</f>
        <v>0.765</v>
      </c>
      <c r="AX65" s="221">
        <f>ROUND(AW65*$B$1,3)</f>
        <v>0.768</v>
      </c>
      <c r="AY65" s="221">
        <f>ROUND(AX65*$B$1,3)</f>
        <v>0.7709999999999999</v>
      </c>
      <c r="AZ65" s="221">
        <f>ROUND(AY65*$B$1,3)</f>
        <v>0.774</v>
      </c>
      <c r="BA65" s="221">
        <f>ROUND(AZ65*$B$1,3)</f>
        <v>0.777</v>
      </c>
      <c r="BB65" s="221">
        <f>ROUND(BA65*$B$1,3)</f>
        <v>0.78</v>
      </c>
      <c r="BC65" s="221">
        <f>ROUND(BB65*$B$1,3)</f>
        <v>0.783</v>
      </c>
      <c r="BD65" s="221">
        <f>ROUND(BC65*$B$1,3)</f>
        <v>0.7859999999999999</v>
      </c>
      <c r="BE65" s="221">
        <f>ROUND(BD65*$B$1,3)</f>
        <v>0.789</v>
      </c>
      <c r="BF65" s="221"/>
      <c r="BG65" s="221"/>
      <c r="BH65" s="221"/>
      <c r="BI65" s="221"/>
      <c r="BJ65" s="221"/>
      <c r="BK65" s="221"/>
      <c r="BL65" s="221"/>
      <c r="BM65" s="221"/>
      <c r="BN65" s="221"/>
      <c r="BO65" s="221"/>
      <c r="BP65" s="221"/>
      <c r="BQ65" s="221"/>
      <c r="BR65" s="14"/>
    </row>
    <row r="66" ht="12.75" customHeight="1">
      <c r="A66" s="10"/>
      <c r="B66" s="222"/>
      <c r="C66" t="s" s="227">
        <f>K221</f>
        <v>2506</v>
      </c>
      <c r="D66" s="226">
        <v>176</v>
      </c>
      <c r="E66" t="s" s="220">
        <v>50</v>
      </c>
      <c r="F66" t="s" s="220">
        <v>2540</v>
      </c>
      <c r="G66" s="219">
        <v>75</v>
      </c>
      <c r="H66" s="219">
        <v>150</v>
      </c>
      <c r="I66" t="s" s="220">
        <v>50</v>
      </c>
      <c r="J66" s="221">
        <f>J10</f>
        <v>1.137</v>
      </c>
      <c r="K66" s="221">
        <f>ROUND(J66*$B$1,3)</f>
        <v>1.141</v>
      </c>
      <c r="L66" s="221">
        <f>ROUND(K66*$B$1,3)</f>
        <v>1.145</v>
      </c>
      <c r="M66" s="221">
        <f>ROUND(L66*$B$1,3)</f>
        <v>1.149</v>
      </c>
      <c r="N66" s="221">
        <f>ROUND(M66*$B$1,3)</f>
        <v>1.153</v>
      </c>
      <c r="O66" s="221">
        <f>ROUND(N66*$B$1,3)</f>
        <v>1.157</v>
      </c>
      <c r="P66" s="221">
        <f>ROUND(O66*$B$1,3)</f>
        <v>1.161</v>
      </c>
      <c r="Q66" s="221">
        <f>ROUND(P66*$B$1,3)</f>
        <v>1.165</v>
      </c>
      <c r="R66" s="221">
        <f>ROUND(Q66*$B$1,3)</f>
        <v>1.169</v>
      </c>
      <c r="S66" s="221">
        <f>ROUND(R66*$B$1,3)</f>
        <v>1.173</v>
      </c>
      <c r="T66" s="221">
        <f>ROUND(S66*$B$1,3)</f>
        <v>1.177</v>
      </c>
      <c r="U66" s="221">
        <f>ROUND(T66*$B$1,3)</f>
        <v>1.181</v>
      </c>
      <c r="V66" s="221">
        <f>ROUND(U66*$B$1,3)</f>
        <v>1.185</v>
      </c>
      <c r="W66" s="221">
        <f>ROUND(V66*$B$1,3)</f>
        <v>1.189</v>
      </c>
      <c r="X66" s="221">
        <f>ROUND(W66*$B$1,3)</f>
        <v>1.193</v>
      </c>
      <c r="Y66" s="221">
        <f>ROUND(X66*$B$1,3)</f>
        <v>1.197</v>
      </c>
      <c r="Z66" s="221">
        <f>ROUND(Y66*$B$1,3)</f>
        <v>1.201</v>
      </c>
      <c r="AA66" s="221">
        <f>ROUND(Z66*$B$1,3)</f>
        <v>1.205</v>
      </c>
      <c r="AB66" s="221">
        <f>ROUND(AA66*$B$1,3)</f>
        <v>1.209</v>
      </c>
      <c r="AC66" s="221">
        <f>ROUND(AB66*$B$1,3)</f>
        <v>1.213</v>
      </c>
      <c r="AD66" s="221">
        <f>ROUND(AC66*$B$1,3)</f>
        <v>1.217</v>
      </c>
      <c r="AE66" s="221">
        <f>ROUND(AD66*$B$1,3)</f>
        <v>1.221</v>
      </c>
      <c r="AF66" s="221">
        <f>ROUND(AE66*$B$1,3)</f>
        <v>1.225</v>
      </c>
      <c r="AG66" s="221">
        <f>ROUND(AF66*$B$1,3)</f>
        <v>1.229</v>
      </c>
      <c r="AH66" s="221">
        <f>ROUND(AG66*$B$1,3)</f>
        <v>1.233</v>
      </c>
      <c r="AI66" s="221">
        <f>ROUND(AH66*$B$1,3)</f>
        <v>1.237</v>
      </c>
      <c r="AJ66" s="221">
        <f>ROUND(AI66*$B$1,3)</f>
        <v>1.241</v>
      </c>
      <c r="AK66" s="221">
        <f>ROUND(AJ66*$B$1,3)</f>
        <v>1.245</v>
      </c>
      <c r="AL66" s="221">
        <f>ROUND(AK66*$B$1,3)</f>
        <v>1.249</v>
      </c>
      <c r="AM66" s="221">
        <f>ROUND(AL66*$B$1,3)</f>
        <v>1.253</v>
      </c>
      <c r="AN66" s="221">
        <f>ROUND(AM66*$B$1,3)</f>
        <v>1.257</v>
      </c>
      <c r="AO66" s="221">
        <f>ROUND(AN66*$B$1,3)</f>
        <v>1.261</v>
      </c>
      <c r="AP66" s="221">
        <f>ROUND(AO66*$B$1,3)</f>
        <v>1.265</v>
      </c>
      <c r="AQ66" s="221">
        <f>ROUND(AP66*$B$1,3)</f>
        <v>1.269</v>
      </c>
      <c r="AR66" s="221">
        <f>ROUND(AQ66*$B$1,3)</f>
        <v>1.273</v>
      </c>
      <c r="AS66" s="221">
        <f>ROUND(AR66*$B$1,3)</f>
        <v>1.277</v>
      </c>
      <c r="AT66" s="221">
        <f>ROUND(AS66*$B$1,3)</f>
        <v>1.281</v>
      </c>
      <c r="AU66" s="221">
        <f>ROUND(AT66*$B$1,3)</f>
        <v>1.285</v>
      </c>
      <c r="AV66" s="221">
        <f>ROUND(AU66*$B$1,3)</f>
        <v>1.289</v>
      </c>
      <c r="AW66" s="221">
        <f>ROUND(AV66*$B$1,3)</f>
        <v>1.293</v>
      </c>
      <c r="AX66" s="221">
        <f>ROUND(AW66*$B$1,3)</f>
        <v>1.297</v>
      </c>
      <c r="AY66" s="221">
        <f>ROUND(AX66*$B$1,3)</f>
        <v>1.301</v>
      </c>
      <c r="AZ66" s="221">
        <f>ROUND(AY66*$B$1,3)</f>
        <v>1.305</v>
      </c>
      <c r="BA66" s="221">
        <f>ROUND(AZ66*$B$1,3)</f>
        <v>1.309</v>
      </c>
      <c r="BB66" s="221">
        <f>ROUND(BA66*$B$1,3)</f>
        <v>1.313</v>
      </c>
      <c r="BC66" s="221">
        <f>ROUND(BB66*$B$1,3)</f>
        <v>1.317</v>
      </c>
      <c r="BD66" s="221">
        <f>ROUND(BC66*$B$1,3)</f>
        <v>1.321</v>
      </c>
      <c r="BE66" s="221">
        <f>ROUND(BD66*$B$1,3)</f>
        <v>1.325</v>
      </c>
      <c r="BF66" s="221"/>
      <c r="BG66" s="221"/>
      <c r="BH66" s="221"/>
      <c r="BI66" s="221"/>
      <c r="BJ66" s="221"/>
      <c r="BK66" s="221"/>
      <c r="BL66" s="221"/>
      <c r="BM66" s="221"/>
      <c r="BN66" s="221"/>
      <c r="BO66" s="221"/>
      <c r="BP66" s="221"/>
      <c r="BQ66" s="221"/>
      <c r="BR66" s="14"/>
    </row>
    <row r="67" ht="12.75" customHeight="1">
      <c r="A67" s="10"/>
      <c r="B67" s="222"/>
      <c r="C67" t="s" s="227">
        <f>K221</f>
        <v>2506</v>
      </c>
      <c r="D67" s="219">
        <v>176</v>
      </c>
      <c r="E67" t="s" s="220">
        <v>50</v>
      </c>
      <c r="F67" t="s" s="220">
        <v>2541</v>
      </c>
      <c r="G67" s="219">
        <v>150</v>
      </c>
      <c r="H67" s="219">
        <f>H59</f>
        <v>10000</v>
      </c>
      <c r="I67" t="s" s="220">
        <v>50</v>
      </c>
      <c r="J67" s="221">
        <f>J11</f>
        <v>2.409</v>
      </c>
      <c r="K67" s="221">
        <f>ROUND(J67*$B$1,3)</f>
        <v>2.417</v>
      </c>
      <c r="L67" s="221">
        <f>ROUND(K67*$B$1,3)</f>
        <v>2.425</v>
      </c>
      <c r="M67" s="221">
        <f>ROUND(L67*$B$1,3)</f>
        <v>2.433</v>
      </c>
      <c r="N67" s="221">
        <f>ROUND(M67*$B$1,3)</f>
        <v>2.441</v>
      </c>
      <c r="O67" s="221">
        <f>ROUND(N67*$B$1,3)</f>
        <v>2.449</v>
      </c>
      <c r="P67" s="221">
        <f>ROUND(O67*$B$1,3)</f>
        <v>2.457</v>
      </c>
      <c r="Q67" s="221">
        <f>ROUND(P67*$B$1,3)</f>
        <v>2.465</v>
      </c>
      <c r="R67" s="221">
        <f>ROUND(Q67*$B$1,3)</f>
        <v>2.473</v>
      </c>
      <c r="S67" s="221">
        <f>ROUND(R67*$B$1,3)</f>
        <v>2.481</v>
      </c>
      <c r="T67" s="221">
        <f>ROUND(S67*$B$1,3)</f>
        <v>2.489</v>
      </c>
      <c r="U67" s="221">
        <f>ROUND(T67*$B$1,3)</f>
        <v>2.497</v>
      </c>
      <c r="V67" s="221">
        <f>ROUND(U67*$B$1,3)</f>
        <v>2.505</v>
      </c>
      <c r="W67" s="221">
        <f>ROUND(V67*$B$1,3)</f>
        <v>2.513</v>
      </c>
      <c r="X67" s="221">
        <f>ROUND(W67*$B$1,3)</f>
        <v>2.521</v>
      </c>
      <c r="Y67" s="221">
        <f>ROUND(X67*$B$1,3)</f>
        <v>2.529</v>
      </c>
      <c r="Z67" s="221">
        <f>ROUND(Y67*$B$1,3)</f>
        <v>2.537</v>
      </c>
      <c r="AA67" s="221">
        <f>ROUND(Z67*$B$1,3)</f>
        <v>2.545</v>
      </c>
      <c r="AB67" s="221">
        <f>ROUND(AA67*$B$1,3)</f>
        <v>2.553</v>
      </c>
      <c r="AC67" s="221">
        <f>ROUND(AB67*$B$1,3)</f>
        <v>2.561</v>
      </c>
      <c r="AD67" s="221">
        <f>ROUND(AC67*$B$1,3)</f>
        <v>2.569</v>
      </c>
      <c r="AE67" s="221">
        <f>ROUND(AD67*$B$1,3)</f>
        <v>2.577</v>
      </c>
      <c r="AF67" s="221">
        <f>ROUND(AE67*$B$1,3)</f>
        <v>2.585</v>
      </c>
      <c r="AG67" s="221">
        <f>ROUND(AF67*$B$1,3)</f>
        <v>2.593</v>
      </c>
      <c r="AH67" s="221">
        <f>ROUND(AG67*$B$1,3)</f>
        <v>2.601</v>
      </c>
      <c r="AI67" s="221">
        <f>ROUND(AH67*$B$1,3)</f>
        <v>2.61</v>
      </c>
      <c r="AJ67" s="221">
        <f>ROUND(AI67*$B$1,3)</f>
        <v>2.619</v>
      </c>
      <c r="AK67" s="221">
        <f>ROUND(AJ67*$B$1,3)</f>
        <v>2.628</v>
      </c>
      <c r="AL67" s="221">
        <f>ROUND(AK67*$B$1,3)</f>
        <v>2.637</v>
      </c>
      <c r="AM67" s="221">
        <f>ROUND(AL67*$B$1,3)</f>
        <v>2.646</v>
      </c>
      <c r="AN67" s="221">
        <f>ROUND(AM67*$B$1,3)</f>
        <v>2.655</v>
      </c>
      <c r="AO67" s="221">
        <f>ROUND(AN67*$B$1,3)</f>
        <v>2.664</v>
      </c>
      <c r="AP67" s="221">
        <f>ROUND(AO67*$B$1,3)</f>
        <v>2.673</v>
      </c>
      <c r="AQ67" s="221">
        <f>ROUND(AP67*$B$1,3)</f>
        <v>2.682</v>
      </c>
      <c r="AR67" s="221">
        <f>ROUND(AQ67*$B$1,3)</f>
        <v>2.691</v>
      </c>
      <c r="AS67" s="221">
        <f>ROUND(AR67*$B$1,3)</f>
        <v>2.7</v>
      </c>
      <c r="AT67" s="221">
        <f>ROUND(AS67*$B$1,3)</f>
        <v>2.709</v>
      </c>
      <c r="AU67" s="221">
        <f>ROUND(AT67*$B$1,3)</f>
        <v>2.718</v>
      </c>
      <c r="AV67" s="221">
        <f>ROUND(AU67*$B$1,3)</f>
        <v>2.727</v>
      </c>
      <c r="AW67" s="221">
        <f>ROUND(AV67*$B$1,3)</f>
        <v>2.736</v>
      </c>
      <c r="AX67" s="221">
        <f>ROUND(AW67*$B$1,3)</f>
        <v>2.745</v>
      </c>
      <c r="AY67" s="221">
        <f>ROUND(AX67*$B$1,3)</f>
        <v>2.754</v>
      </c>
      <c r="AZ67" s="221">
        <f>ROUND(AY67*$B$1,3)</f>
        <v>2.763</v>
      </c>
      <c r="BA67" s="221">
        <f>ROUND(AZ67*$B$1,3)</f>
        <v>2.772</v>
      </c>
      <c r="BB67" s="221">
        <f>ROUND(BA67*$B$1,3)</f>
        <v>2.781</v>
      </c>
      <c r="BC67" s="221">
        <f>ROUND(BB67*$B$1,3)</f>
        <v>2.79</v>
      </c>
      <c r="BD67" s="221">
        <f>ROUND(BC67*$B$1,3)</f>
        <v>2.799</v>
      </c>
      <c r="BE67" s="221">
        <f>ROUND(BD67*$B$1,3)</f>
        <v>2.808</v>
      </c>
      <c r="BF67" s="221"/>
      <c r="BG67" s="221"/>
      <c r="BH67" s="221"/>
      <c r="BI67" s="221"/>
      <c r="BJ67" s="221"/>
      <c r="BK67" s="221"/>
      <c r="BL67" s="221"/>
      <c r="BM67" s="221"/>
      <c r="BN67" s="221"/>
      <c r="BO67" s="221"/>
      <c r="BP67" s="221"/>
      <c r="BQ67" s="221"/>
      <c r="BR67" s="14"/>
    </row>
    <row r="68" ht="12.75" customHeight="1">
      <c r="A68" s="10"/>
      <c r="B68" s="222"/>
      <c r="C68" t="s" s="227">
        <f t="shared" si="3202" ref="C68:BE71">""</f>
      </c>
      <c r="D68" t="s" s="227">
        <f t="shared" si="3202"/>
      </c>
      <c r="E68" t="s" s="220">
        <f t="shared" si="3202"/>
      </c>
      <c r="F68" t="s" s="228">
        <f t="shared" si="3202"/>
      </c>
      <c r="G68" t="s" s="154">
        <f t="shared" si="3202"/>
      </c>
      <c r="H68" t="s" s="154">
        <f t="shared" si="3202"/>
      </c>
      <c r="I68" t="s" s="220">
        <f t="shared" si="3202"/>
      </c>
      <c r="J68" t="s" s="154">
        <f t="shared" si="3202"/>
      </c>
      <c r="K68" t="s" s="154">
        <f t="shared" si="3202"/>
      </c>
      <c r="L68" t="s" s="154">
        <f t="shared" si="3202"/>
      </c>
      <c r="M68" t="s" s="154">
        <f t="shared" si="3202"/>
      </c>
      <c r="N68" t="s" s="154">
        <f t="shared" si="3202"/>
      </c>
      <c r="O68" t="s" s="154">
        <f t="shared" si="3202"/>
      </c>
      <c r="P68" t="s" s="154">
        <f t="shared" si="3202"/>
      </c>
      <c r="Q68" t="s" s="154">
        <f t="shared" si="3202"/>
      </c>
      <c r="R68" t="s" s="154">
        <f t="shared" si="3202"/>
      </c>
      <c r="S68" t="s" s="154">
        <f t="shared" si="3202"/>
      </c>
      <c r="T68" t="s" s="154">
        <f t="shared" si="3202"/>
      </c>
      <c r="U68" t="s" s="154">
        <f t="shared" si="3202"/>
      </c>
      <c r="V68" t="s" s="154">
        <f t="shared" si="3202"/>
      </c>
      <c r="W68" t="s" s="154">
        <f t="shared" si="3202"/>
      </c>
      <c r="X68" t="s" s="154">
        <f t="shared" si="3202"/>
      </c>
      <c r="Y68" t="s" s="154">
        <f t="shared" si="3202"/>
      </c>
      <c r="Z68" t="s" s="154">
        <f t="shared" si="3202"/>
      </c>
      <c r="AA68" t="s" s="154">
        <f t="shared" si="3202"/>
      </c>
      <c r="AB68" t="s" s="154">
        <f t="shared" si="3202"/>
      </c>
      <c r="AC68" t="s" s="154">
        <f t="shared" si="3202"/>
      </c>
      <c r="AD68" t="s" s="154">
        <f t="shared" si="3202"/>
      </c>
      <c r="AE68" t="s" s="154">
        <f t="shared" si="3202"/>
      </c>
      <c r="AF68" t="s" s="154">
        <f t="shared" si="3202"/>
      </c>
      <c r="AG68" t="s" s="154">
        <f t="shared" si="3202"/>
      </c>
      <c r="AH68" t="s" s="154">
        <f t="shared" si="3202"/>
      </c>
      <c r="AI68" t="s" s="154">
        <f t="shared" si="3202"/>
      </c>
      <c r="AJ68" t="s" s="154">
        <f t="shared" si="3202"/>
      </c>
      <c r="AK68" t="s" s="154">
        <f t="shared" si="3202"/>
      </c>
      <c r="AL68" t="s" s="154">
        <f t="shared" si="3202"/>
      </c>
      <c r="AM68" t="s" s="154">
        <f t="shared" si="3202"/>
      </c>
      <c r="AN68" t="s" s="154">
        <f t="shared" si="3202"/>
      </c>
      <c r="AO68" t="s" s="154">
        <f t="shared" si="3202"/>
      </c>
      <c r="AP68" t="s" s="154">
        <f t="shared" si="3202"/>
      </c>
      <c r="AQ68" t="s" s="154">
        <f t="shared" si="3202"/>
      </c>
      <c r="AR68" t="s" s="154">
        <f t="shared" si="3202"/>
      </c>
      <c r="AS68" t="s" s="154">
        <f t="shared" si="3202"/>
      </c>
      <c r="AT68" t="s" s="154">
        <f t="shared" si="3202"/>
      </c>
      <c r="AU68" t="s" s="154">
        <f t="shared" si="3202"/>
      </c>
      <c r="AV68" t="s" s="154">
        <f t="shared" si="3202"/>
      </c>
      <c r="AW68" t="s" s="154">
        <f t="shared" si="3202"/>
      </c>
      <c r="AX68" t="s" s="154">
        <f t="shared" si="3202"/>
      </c>
      <c r="AY68" t="s" s="154">
        <f t="shared" si="3202"/>
      </c>
      <c r="AZ68" t="s" s="154">
        <f t="shared" si="3202"/>
      </c>
      <c r="BA68" t="s" s="154">
        <f t="shared" si="3202"/>
      </c>
      <c r="BB68" t="s" s="154">
        <f t="shared" si="3202"/>
      </c>
      <c r="BC68" t="s" s="154">
        <f t="shared" si="3202"/>
      </c>
      <c r="BD68" t="s" s="154">
        <f t="shared" si="3202"/>
      </c>
      <c r="BE68" t="s" s="154">
        <f t="shared" si="3202"/>
      </c>
      <c r="BF68" s="225"/>
      <c r="BG68" s="225"/>
      <c r="BH68" s="225"/>
      <c r="BI68" s="225"/>
      <c r="BJ68" s="225"/>
      <c r="BK68" s="225"/>
      <c r="BL68" s="225"/>
      <c r="BM68" s="225"/>
      <c r="BN68" s="225"/>
      <c r="BO68" s="225"/>
      <c r="BP68" s="225"/>
      <c r="BQ68" s="225"/>
      <c r="BR68" s="14"/>
    </row>
    <row r="69" ht="12.75" customHeight="1">
      <c r="A69" s="10"/>
      <c r="B69" t="s" s="229">
        <v>183</v>
      </c>
      <c r="C69" t="s" s="227">
        <v>2500</v>
      </c>
      <c r="D69" s="226">
        <v>400</v>
      </c>
      <c r="E69" t="s" s="220">
        <v>50</v>
      </c>
      <c r="F69" t="s" s="228">
        <v>2542</v>
      </c>
      <c r="G69" s="219">
        <v>0</v>
      </c>
      <c r="H69" s="219">
        <v>175</v>
      </c>
      <c r="I69" t="s" s="220">
        <v>50</v>
      </c>
      <c r="J69" s="221">
        <f>J21</f>
        <v>0.607</v>
      </c>
      <c r="K69" s="221">
        <f>ROUND(J69*$B$1,3)</f>
        <v>0.609</v>
      </c>
      <c r="L69" s="221">
        <f>ROUND(K69*$B$1,3)</f>
        <v>0.611</v>
      </c>
      <c r="M69" s="221">
        <f>ROUND(L69*$B$1,3)</f>
        <v>0.613</v>
      </c>
      <c r="N69" s="221">
        <f>ROUND(M69*$B$1,3)</f>
        <v>0.615</v>
      </c>
      <c r="O69" s="221">
        <f>ROUND(N69*$B$1,3)</f>
        <v>0.617</v>
      </c>
      <c r="P69" s="221">
        <f>ROUND(O69*$B$1,3)</f>
        <v>0.619</v>
      </c>
      <c r="Q69" s="221">
        <f>ROUND(P69*$B$1,3)</f>
        <v>0.621</v>
      </c>
      <c r="R69" s="221">
        <f>ROUND(Q69*$B$1,3)</f>
        <v>0.623</v>
      </c>
      <c r="S69" s="221">
        <f>ROUND(R69*$B$1,3)</f>
        <v>0.625</v>
      </c>
      <c r="T69" s="221">
        <f>ROUND(S69*$B$1,3)</f>
        <v>0.627</v>
      </c>
      <c r="U69" s="221">
        <f>ROUND(T69*$B$1,3)</f>
        <v>0.629</v>
      </c>
      <c r="V69" s="221">
        <f>ROUND(U69*$B$1,3)</f>
        <v>0.631</v>
      </c>
      <c r="W69" s="221">
        <f>ROUND(V69*$B$1,3)</f>
        <v>0.633</v>
      </c>
      <c r="X69" s="221">
        <f>ROUND(W69*$B$1,3)</f>
        <v>0.635</v>
      </c>
      <c r="Y69" s="221">
        <f>ROUND(X69*$B$1,3)</f>
        <v>0.637</v>
      </c>
      <c r="Z69" s="221">
        <f>ROUND(Y69*$B$1,3)</f>
        <v>0.639</v>
      </c>
      <c r="AA69" s="221">
        <f>ROUND(Z69*$B$1,3)</f>
        <v>0.6409999999999999</v>
      </c>
      <c r="AB69" s="221">
        <f>ROUND(AA69*$B$1,3)</f>
        <v>0.643</v>
      </c>
      <c r="AC69" s="221">
        <f>ROUND(AB69*$B$1,3)</f>
        <v>0.645</v>
      </c>
      <c r="AD69" s="221">
        <f>ROUND(AC69*$B$1,3)</f>
        <v>0.647</v>
      </c>
      <c r="AE69" s="221">
        <f>ROUND(AD69*$B$1,3)</f>
        <v>0.649</v>
      </c>
      <c r="AF69" s="221">
        <f>ROUND(AE69*$B$1,3)</f>
        <v>0.651</v>
      </c>
      <c r="AG69" s="221">
        <f>ROUND(AF69*$B$1,3)</f>
        <v>0.6529999999999999</v>
      </c>
      <c r="AH69" s="221">
        <f>ROUND(AG69*$B$1,3)</f>
        <v>0.655</v>
      </c>
      <c r="AI69" s="221">
        <f>ROUND(AH69*$B$1,3)</f>
        <v>0.657</v>
      </c>
      <c r="AJ69" s="221">
        <f>ROUND(AI69*$B$1,3)</f>
        <v>0.659</v>
      </c>
      <c r="AK69" s="221">
        <f>ROUND(AJ69*$B$1,3)</f>
        <v>0.6609999999999999</v>
      </c>
      <c r="AL69" s="221">
        <f>ROUND(AK69*$B$1,3)</f>
        <v>0.663</v>
      </c>
      <c r="AM69" s="221">
        <f>ROUND(AL69*$B$1,3)</f>
        <v>0.665</v>
      </c>
      <c r="AN69" s="221">
        <f>ROUND(AM69*$B$1,3)</f>
        <v>0.667</v>
      </c>
      <c r="AO69" s="221">
        <f>ROUND(AN69*$B$1,3)</f>
        <v>0.669</v>
      </c>
      <c r="AP69" s="221">
        <f>ROUND(AO69*$B$1,3)</f>
        <v>0.6709999999999999</v>
      </c>
      <c r="AQ69" s="221">
        <f>ROUND(AP69*$B$1,3)</f>
        <v>0.6729999999999999</v>
      </c>
      <c r="AR69" s="221">
        <f>ROUND(AQ69*$B$1,3)</f>
        <v>0.675</v>
      </c>
      <c r="AS69" s="221">
        <f>ROUND(AR69*$B$1,3)</f>
        <v>0.677</v>
      </c>
      <c r="AT69" s="221">
        <f>ROUND(AS69*$B$1,3)</f>
        <v>0.679</v>
      </c>
      <c r="AU69" s="221">
        <f>ROUND(AT69*$B$1,3)</f>
        <v>0.6809999999999999</v>
      </c>
      <c r="AV69" s="221">
        <f>ROUND(AU69*$B$1,3)</f>
        <v>0.6830000000000001</v>
      </c>
      <c r="AW69" s="221">
        <f>ROUND(AV69*$B$1,3)</f>
        <v>0.6849999999999999</v>
      </c>
      <c r="AX69" s="221">
        <f>ROUND(AW69*$B$1,3)</f>
        <v>0.6870000000000001</v>
      </c>
      <c r="AY69" s="221">
        <f>ROUND(AX69*$B$1,3)</f>
        <v>0.6890000000000001</v>
      </c>
      <c r="AZ69" s="221">
        <f>ROUND(AY69*$B$1,3)</f>
        <v>0.6909999999999999</v>
      </c>
      <c r="BA69" s="221">
        <f>ROUND(AZ69*$B$1,3)</f>
        <v>0.6929999999999999</v>
      </c>
      <c r="BB69" s="221">
        <f>ROUND(BA69*$B$1,3)</f>
        <v>0.6950000000000001</v>
      </c>
      <c r="BC69" s="221">
        <f>ROUND(BB69*$B$1,3)</f>
        <v>0.6970000000000001</v>
      </c>
      <c r="BD69" s="221">
        <f>ROUND(BC69*$B$1,3)</f>
        <v>0.6990000000000001</v>
      </c>
      <c r="BE69" s="221">
        <f>ROUND(BD69*$B$1,3)</f>
        <v>0.701</v>
      </c>
      <c r="BF69" s="221"/>
      <c r="BG69" s="221"/>
      <c r="BH69" s="221"/>
      <c r="BI69" s="221"/>
      <c r="BJ69" s="221"/>
      <c r="BK69" s="221"/>
      <c r="BL69" s="221"/>
      <c r="BM69" s="221"/>
      <c r="BN69" s="221"/>
      <c r="BO69" s="221"/>
      <c r="BP69" s="221"/>
      <c r="BQ69" s="221"/>
      <c r="BR69" s="14"/>
    </row>
    <row r="70" ht="12.75" customHeight="1">
      <c r="A70" s="10"/>
      <c r="B70" s="230"/>
      <c r="C70" t="s" s="227">
        <v>2500</v>
      </c>
      <c r="D70" s="226">
        <v>400</v>
      </c>
      <c r="E70" t="s" s="220">
        <v>50</v>
      </c>
      <c r="F70" t="s" s="228">
        <v>2543</v>
      </c>
      <c r="G70" s="219">
        <v>175</v>
      </c>
      <c r="H70" s="219">
        <v>400</v>
      </c>
      <c r="I70" t="s" s="220">
        <v>50</v>
      </c>
      <c r="J70" s="225">
        <f>J22</f>
        <v>0.708</v>
      </c>
      <c r="K70" s="221">
        <f>ROUND(J70*$B$1,3)</f>
        <v>0.71</v>
      </c>
      <c r="L70" s="221">
        <f>ROUND(K70*$B$1,3)</f>
        <v>0.712</v>
      </c>
      <c r="M70" s="221">
        <f>ROUND(L70*$B$1,3)</f>
        <v>0.7140000000000001</v>
      </c>
      <c r="N70" s="221">
        <f>ROUND(M70*$B$1,3)</f>
        <v>0.716</v>
      </c>
      <c r="O70" s="221">
        <f>ROUND(N70*$B$1,3)</f>
        <v>0.718</v>
      </c>
      <c r="P70" s="221">
        <f>ROUND(O70*$B$1,3)</f>
        <v>0.72</v>
      </c>
      <c r="Q70" s="221">
        <f>ROUND(P70*$B$1,3)</f>
        <v>0.7220000000000001</v>
      </c>
      <c r="R70" s="221">
        <f>ROUND(Q70*$B$1,3)</f>
        <v>0.724</v>
      </c>
      <c r="S70" s="221">
        <f>ROUND(R70*$B$1,3)</f>
        <v>0.726</v>
      </c>
      <c r="T70" s="221">
        <f>ROUND(S70*$B$1,3)</f>
        <v>0.728</v>
      </c>
      <c r="U70" s="221">
        <f>ROUND(T70*$B$1,3)</f>
        <v>0.73</v>
      </c>
      <c r="V70" s="221">
        <f>ROUND(U70*$B$1,3)</f>
        <v>0.732</v>
      </c>
      <c r="W70" s="221">
        <f>ROUND(V70*$B$1,3)</f>
        <v>0.7340000000000001</v>
      </c>
      <c r="X70" s="221">
        <f>ROUND(W70*$B$1,3)</f>
        <v>0.736</v>
      </c>
      <c r="Y70" s="221">
        <f>ROUND(X70*$B$1,3)</f>
        <v>0.738</v>
      </c>
      <c r="Z70" s="221">
        <f>ROUND(Y70*$B$1,3)</f>
        <v>0.74</v>
      </c>
      <c r="AA70" s="221">
        <f>ROUND(Z70*$B$1,3)</f>
        <v>0.742</v>
      </c>
      <c r="AB70" s="221">
        <f>ROUND(AA70*$B$1,3)</f>
        <v>0.744</v>
      </c>
      <c r="AC70" s="221">
        <f>ROUND(AB70*$B$1,3)</f>
        <v>0.7459999999999999</v>
      </c>
      <c r="AD70" s="221">
        <f>ROUND(AC70*$B$1,3)</f>
        <v>0.748</v>
      </c>
      <c r="AE70" s="221">
        <f>ROUND(AD70*$B$1,3)</f>
        <v>0.75</v>
      </c>
      <c r="AF70" s="221">
        <f>ROUND(AE70*$B$1,3)</f>
        <v>0.752</v>
      </c>
      <c r="AG70" s="221">
        <f>ROUND(AF70*$B$1,3)</f>
        <v>0.7540000000000001</v>
      </c>
      <c r="AH70" s="221">
        <f>ROUND(AG70*$B$1,3)</f>
        <v>0.756</v>
      </c>
      <c r="AI70" s="221">
        <f>ROUND(AH70*$B$1,3)</f>
        <v>0.758</v>
      </c>
      <c r="AJ70" s="221">
        <f>ROUND(AI70*$B$1,3)</f>
        <v>0.76</v>
      </c>
      <c r="AK70" s="221">
        <f>ROUND(AJ70*$B$1,3)</f>
        <v>0.762</v>
      </c>
      <c r="AL70" s="221">
        <f>ROUND(AK70*$B$1,3)</f>
        <v>0.764</v>
      </c>
      <c r="AM70" s="221">
        <f>ROUND(AL70*$B$1,3)</f>
        <v>0.7659999999999999</v>
      </c>
      <c r="AN70" s="221">
        <f>ROUND(AM70*$B$1,3)</f>
        <v>0.769</v>
      </c>
      <c r="AO70" s="221">
        <f>ROUND(AN70*$B$1,3)</f>
        <v>0.772</v>
      </c>
      <c r="AP70" s="221">
        <f>ROUND(AO70*$B$1,3)</f>
        <v>0.775</v>
      </c>
      <c r="AQ70" s="221">
        <f>ROUND(AP70*$B$1,3)</f>
        <v>0.7779999999999999</v>
      </c>
      <c r="AR70" s="221">
        <f>ROUND(AQ70*$B$1,3)</f>
        <v>0.7809999999999999</v>
      </c>
      <c r="AS70" s="221">
        <f>ROUND(AR70*$B$1,3)</f>
        <v>0.784</v>
      </c>
      <c r="AT70" s="221">
        <f>ROUND(AS70*$B$1,3)</f>
        <v>0.787</v>
      </c>
      <c r="AU70" s="221">
        <f>ROUND(AT70*$B$1,3)</f>
        <v>0.79</v>
      </c>
      <c r="AV70" s="221">
        <f>ROUND(AU70*$B$1,3)</f>
        <v>0.7929999999999999</v>
      </c>
      <c r="AW70" s="221">
        <f>ROUND(AV70*$B$1,3)</f>
        <v>0.7959999999999999</v>
      </c>
      <c r="AX70" s="221">
        <f>ROUND(AW70*$B$1,3)</f>
        <v>0.799</v>
      </c>
      <c r="AY70" s="221">
        <f>ROUND(AX70*$B$1,3)</f>
        <v>0.8019999999999999</v>
      </c>
      <c r="AZ70" s="221">
        <f>ROUND(AY70*$B$1,3)</f>
        <v>0.805</v>
      </c>
      <c r="BA70" s="221">
        <f>ROUND(AZ70*$B$1,3)</f>
        <v>0.8080000000000001</v>
      </c>
      <c r="BB70" s="221">
        <f>ROUND(BA70*$B$1,3)</f>
        <v>0.8109999999999999</v>
      </c>
      <c r="BC70" s="221">
        <f>ROUND(BB70*$B$1,3)</f>
        <v>0.8140000000000001</v>
      </c>
      <c r="BD70" s="221">
        <f>ROUND(BC70*$B$1,3)</f>
        <v>0.8169999999999999</v>
      </c>
      <c r="BE70" s="221">
        <f>ROUND(BD70*$B$1,3)</f>
        <v>0.82</v>
      </c>
      <c r="BF70" s="221"/>
      <c r="BG70" s="221"/>
      <c r="BH70" s="221"/>
      <c r="BI70" s="221"/>
      <c r="BJ70" s="221"/>
      <c r="BK70" s="221"/>
      <c r="BL70" s="221"/>
      <c r="BM70" s="221"/>
      <c r="BN70" s="221"/>
      <c r="BO70" s="221"/>
      <c r="BP70" s="221"/>
      <c r="BQ70" s="221"/>
      <c r="BR70" s="14"/>
    </row>
    <row r="71" ht="12.75" customHeight="1">
      <c r="A71" s="10"/>
      <c r="B71" s="230"/>
      <c r="C71" t="s" s="227">
        <f t="shared" si="3202"/>
      </c>
      <c r="D71" t="s" s="227">
        <f t="shared" si="3202"/>
      </c>
      <c r="E71" t="s" s="220">
        <f t="shared" si="3202"/>
      </c>
      <c r="F71" t="s" s="228">
        <f t="shared" si="3202"/>
      </c>
      <c r="G71" t="s" s="154">
        <f t="shared" si="3202"/>
      </c>
      <c r="H71" t="s" s="154">
        <f t="shared" si="3202"/>
      </c>
      <c r="I71" t="s" s="220">
        <f t="shared" si="3202"/>
      </c>
      <c r="J71" t="s" s="223">
        <f t="shared" si="3202"/>
      </c>
      <c r="K71" t="s" s="223">
        <f t="shared" si="3202"/>
      </c>
      <c r="L71" t="s" s="223">
        <f t="shared" si="3202"/>
      </c>
      <c r="M71" t="s" s="223">
        <f t="shared" si="3202"/>
      </c>
      <c r="N71" t="s" s="223">
        <f t="shared" si="3202"/>
      </c>
      <c r="O71" t="s" s="223">
        <f t="shared" si="3202"/>
      </c>
      <c r="P71" t="s" s="223">
        <f t="shared" si="3202"/>
      </c>
      <c r="Q71" t="s" s="223">
        <f t="shared" si="3202"/>
      </c>
      <c r="R71" t="s" s="223">
        <f t="shared" si="3202"/>
      </c>
      <c r="S71" t="s" s="223">
        <f t="shared" si="3202"/>
      </c>
      <c r="T71" t="s" s="223">
        <f t="shared" si="3202"/>
      </c>
      <c r="U71" t="s" s="223">
        <f t="shared" si="3202"/>
      </c>
      <c r="V71" t="s" s="223">
        <f t="shared" si="3202"/>
      </c>
      <c r="W71" t="s" s="223">
        <f t="shared" si="3202"/>
      </c>
      <c r="X71" t="s" s="223">
        <f t="shared" si="3202"/>
      </c>
      <c r="Y71" t="s" s="223">
        <f t="shared" si="3202"/>
      </c>
      <c r="Z71" t="s" s="223">
        <f t="shared" si="3202"/>
      </c>
      <c r="AA71" t="s" s="223">
        <f t="shared" si="3202"/>
      </c>
      <c r="AB71" t="s" s="223">
        <f t="shared" si="3202"/>
      </c>
      <c r="AC71" t="s" s="223">
        <f t="shared" si="3202"/>
      </c>
      <c r="AD71" t="s" s="223">
        <f t="shared" si="3202"/>
      </c>
      <c r="AE71" t="s" s="223">
        <f t="shared" si="3202"/>
      </c>
      <c r="AF71" t="s" s="223">
        <f t="shared" si="3202"/>
      </c>
      <c r="AG71" t="s" s="223">
        <f t="shared" si="3202"/>
      </c>
      <c r="AH71" t="s" s="223">
        <f t="shared" si="3202"/>
      </c>
      <c r="AI71" t="s" s="223">
        <f t="shared" si="3202"/>
      </c>
      <c r="AJ71" t="s" s="223">
        <f t="shared" si="3202"/>
      </c>
      <c r="AK71" t="s" s="223">
        <f t="shared" si="3202"/>
      </c>
      <c r="AL71" t="s" s="223">
        <f t="shared" si="3202"/>
      </c>
      <c r="AM71" t="s" s="223">
        <f t="shared" si="3202"/>
      </c>
      <c r="AN71" t="s" s="223">
        <f t="shared" si="3202"/>
      </c>
      <c r="AO71" t="s" s="223">
        <f t="shared" si="3202"/>
      </c>
      <c r="AP71" t="s" s="223">
        <f t="shared" si="3202"/>
      </c>
      <c r="AQ71" t="s" s="223">
        <f t="shared" si="3202"/>
      </c>
      <c r="AR71" t="s" s="223">
        <f t="shared" si="3202"/>
      </c>
      <c r="AS71" t="s" s="223">
        <f t="shared" si="3202"/>
      </c>
      <c r="AT71" t="s" s="223">
        <f t="shared" si="3202"/>
      </c>
      <c r="AU71" t="s" s="223">
        <f t="shared" si="3202"/>
      </c>
      <c r="AV71" t="s" s="223">
        <f t="shared" si="3202"/>
      </c>
      <c r="AW71" t="s" s="223">
        <f t="shared" si="3202"/>
      </c>
      <c r="AX71" t="s" s="223">
        <f t="shared" si="3202"/>
      </c>
      <c r="AY71" t="s" s="223">
        <f t="shared" si="3202"/>
      </c>
      <c r="AZ71" t="s" s="223">
        <f t="shared" si="3202"/>
      </c>
      <c r="BA71" t="s" s="223">
        <f t="shared" si="3202"/>
      </c>
      <c r="BB71" t="s" s="223">
        <f t="shared" si="3202"/>
      </c>
      <c r="BC71" t="s" s="223">
        <f t="shared" si="3202"/>
      </c>
      <c r="BD71" t="s" s="223">
        <f t="shared" si="3202"/>
      </c>
      <c r="BE71" t="s" s="223">
        <f t="shared" si="3202"/>
      </c>
      <c r="BF71" s="221"/>
      <c r="BG71" s="221"/>
      <c r="BH71" s="221"/>
      <c r="BI71" s="221"/>
      <c r="BJ71" s="221"/>
      <c r="BK71" s="221"/>
      <c r="BL71" s="221"/>
      <c r="BM71" s="221"/>
      <c r="BN71" s="221"/>
      <c r="BO71" s="221"/>
      <c r="BP71" s="221"/>
      <c r="BQ71" s="221"/>
      <c r="BR71" s="14"/>
    </row>
    <row r="72" ht="12.75" customHeight="1">
      <c r="A72" s="10"/>
      <c r="B72" s="230"/>
      <c r="C72" t="s" s="227">
        <f t="shared" si="3408" ref="C72:BE72">""</f>
      </c>
      <c r="D72" t="s" s="227">
        <f t="shared" si="3408"/>
      </c>
      <c r="E72" t="s" s="220">
        <f t="shared" si="3408"/>
      </c>
      <c r="F72" t="s" s="228">
        <f t="shared" si="3408"/>
      </c>
      <c r="G72" t="s" s="154">
        <f t="shared" si="3408"/>
      </c>
      <c r="H72" t="s" s="154">
        <f t="shared" si="3408"/>
      </c>
      <c r="I72" t="s" s="220">
        <f t="shared" si="3408"/>
      </c>
      <c r="J72" t="s" s="154">
        <f t="shared" si="3408"/>
      </c>
      <c r="K72" t="s" s="154">
        <f t="shared" si="3408"/>
      </c>
      <c r="L72" t="s" s="154">
        <f t="shared" si="3408"/>
      </c>
      <c r="M72" t="s" s="154">
        <f t="shared" si="3408"/>
      </c>
      <c r="N72" t="s" s="154">
        <f t="shared" si="3408"/>
      </c>
      <c r="O72" t="s" s="154">
        <f t="shared" si="3408"/>
      </c>
      <c r="P72" t="s" s="154">
        <f t="shared" si="3408"/>
      </c>
      <c r="Q72" t="s" s="154">
        <f t="shared" si="3408"/>
      </c>
      <c r="R72" t="s" s="154">
        <f t="shared" si="3408"/>
      </c>
      <c r="S72" t="s" s="154">
        <f t="shared" si="3408"/>
      </c>
      <c r="T72" t="s" s="154">
        <f t="shared" si="3408"/>
      </c>
      <c r="U72" t="s" s="154">
        <f t="shared" si="3408"/>
      </c>
      <c r="V72" t="s" s="154">
        <f t="shared" si="3408"/>
      </c>
      <c r="W72" t="s" s="154">
        <f t="shared" si="3408"/>
      </c>
      <c r="X72" t="s" s="154">
        <f t="shared" si="3408"/>
      </c>
      <c r="Y72" t="s" s="154">
        <f t="shared" si="3408"/>
      </c>
      <c r="Z72" t="s" s="154">
        <f t="shared" si="3408"/>
      </c>
      <c r="AA72" t="s" s="154">
        <f t="shared" si="3408"/>
      </c>
      <c r="AB72" t="s" s="154">
        <f t="shared" si="3408"/>
      </c>
      <c r="AC72" t="s" s="154">
        <f t="shared" si="3408"/>
      </c>
      <c r="AD72" t="s" s="154">
        <f t="shared" si="3408"/>
      </c>
      <c r="AE72" t="s" s="154">
        <f t="shared" si="3408"/>
      </c>
      <c r="AF72" t="s" s="154">
        <f t="shared" si="3408"/>
      </c>
      <c r="AG72" t="s" s="154">
        <f t="shared" si="3408"/>
      </c>
      <c r="AH72" t="s" s="154">
        <f t="shared" si="3408"/>
      </c>
      <c r="AI72" t="s" s="154">
        <f t="shared" si="3408"/>
      </c>
      <c r="AJ72" t="s" s="154">
        <f t="shared" si="3408"/>
      </c>
      <c r="AK72" t="s" s="154">
        <f t="shared" si="3408"/>
      </c>
      <c r="AL72" t="s" s="154">
        <f t="shared" si="3408"/>
      </c>
      <c r="AM72" t="s" s="154">
        <f t="shared" si="3408"/>
      </c>
      <c r="AN72" t="s" s="154">
        <f t="shared" si="3408"/>
      </c>
      <c r="AO72" t="s" s="154">
        <f t="shared" si="3408"/>
      </c>
      <c r="AP72" t="s" s="154">
        <f t="shared" si="3408"/>
      </c>
      <c r="AQ72" t="s" s="154">
        <f t="shared" si="3408"/>
      </c>
      <c r="AR72" t="s" s="154">
        <f t="shared" si="3408"/>
      </c>
      <c r="AS72" t="s" s="154">
        <f t="shared" si="3408"/>
      </c>
      <c r="AT72" t="s" s="154">
        <f t="shared" si="3408"/>
      </c>
      <c r="AU72" t="s" s="154">
        <f t="shared" si="3408"/>
      </c>
      <c r="AV72" t="s" s="154">
        <f t="shared" si="3408"/>
      </c>
      <c r="AW72" t="s" s="154">
        <f t="shared" si="3408"/>
      </c>
      <c r="AX72" t="s" s="154">
        <f t="shared" si="3408"/>
      </c>
      <c r="AY72" t="s" s="154">
        <f t="shared" si="3408"/>
      </c>
      <c r="AZ72" t="s" s="154">
        <f t="shared" si="3408"/>
      </c>
      <c r="BA72" t="s" s="154">
        <f t="shared" si="3408"/>
      </c>
      <c r="BB72" t="s" s="154">
        <f t="shared" si="3408"/>
      </c>
      <c r="BC72" t="s" s="154">
        <f t="shared" si="3408"/>
      </c>
      <c r="BD72" t="s" s="154">
        <f t="shared" si="3408"/>
      </c>
      <c r="BE72" t="s" s="154">
        <f t="shared" si="3408"/>
      </c>
      <c r="BF72" s="225"/>
      <c r="BG72" s="225"/>
      <c r="BH72" s="225"/>
      <c r="BI72" s="225"/>
      <c r="BJ72" s="225"/>
      <c r="BK72" s="225"/>
      <c r="BL72" s="225"/>
      <c r="BM72" s="225"/>
      <c r="BN72" s="225"/>
      <c r="BO72" s="225"/>
      <c r="BP72" s="225"/>
      <c r="BQ72" s="225"/>
      <c r="BR72" s="14"/>
    </row>
    <row r="73" ht="12.75" customHeight="1">
      <c r="A73" s="10"/>
      <c r="B73" s="230"/>
      <c r="C73" t="s" s="227">
        <v>2500</v>
      </c>
      <c r="D73" s="226">
        <v>401</v>
      </c>
      <c r="E73" t="s" s="220">
        <v>50</v>
      </c>
      <c r="F73" t="s" s="228">
        <v>2544</v>
      </c>
      <c r="G73" s="219">
        <v>0</v>
      </c>
      <c r="H73" s="219">
        <v>175</v>
      </c>
      <c r="I73" t="s" s="220">
        <v>50</v>
      </c>
      <c r="J73" s="221">
        <f>J25</f>
        <v>0.607</v>
      </c>
      <c r="K73" s="221">
        <f>ROUND(J73*$B$1,3)</f>
        <v>0.609</v>
      </c>
      <c r="L73" s="221">
        <f>ROUND(K73*$B$1,3)</f>
        <v>0.611</v>
      </c>
      <c r="M73" s="221">
        <f>ROUND(L73*$B$1,3)</f>
        <v>0.613</v>
      </c>
      <c r="N73" s="221">
        <f>ROUND(M73*$B$1,3)</f>
        <v>0.615</v>
      </c>
      <c r="O73" s="221">
        <f>ROUND(N73*$B$1,3)</f>
        <v>0.617</v>
      </c>
      <c r="P73" s="221">
        <f>ROUND(O73*$B$1,3)</f>
        <v>0.619</v>
      </c>
      <c r="Q73" s="221">
        <f>ROUND(P73*$B$1,3)</f>
        <v>0.621</v>
      </c>
      <c r="R73" s="221">
        <f>ROUND(Q73*$B$1,3)</f>
        <v>0.623</v>
      </c>
      <c r="S73" s="221">
        <f>ROUND(R73*$B$1,3)</f>
        <v>0.625</v>
      </c>
      <c r="T73" s="221">
        <f>ROUND(S73*$B$1,3)</f>
        <v>0.627</v>
      </c>
      <c r="U73" s="221">
        <f>ROUND(T73*$B$1,3)</f>
        <v>0.629</v>
      </c>
      <c r="V73" s="221">
        <f>ROUND(U73*$B$1,3)</f>
        <v>0.631</v>
      </c>
      <c r="W73" s="221">
        <f>ROUND(V73*$B$1,3)</f>
        <v>0.633</v>
      </c>
      <c r="X73" s="221">
        <f>ROUND(W73*$B$1,3)</f>
        <v>0.635</v>
      </c>
      <c r="Y73" s="221">
        <f>ROUND(X73*$B$1,3)</f>
        <v>0.637</v>
      </c>
      <c r="Z73" s="221">
        <f>ROUND(Y73*$B$1,3)</f>
        <v>0.639</v>
      </c>
      <c r="AA73" s="221">
        <f>ROUND(Z73*$B$1,3)</f>
        <v>0.6409999999999999</v>
      </c>
      <c r="AB73" s="221">
        <f>ROUND(AA73*$B$1,3)</f>
        <v>0.643</v>
      </c>
      <c r="AC73" s="221">
        <f>ROUND(AB73*$B$1,3)</f>
        <v>0.645</v>
      </c>
      <c r="AD73" s="221">
        <f>ROUND(AC73*$B$1,3)</f>
        <v>0.647</v>
      </c>
      <c r="AE73" s="221">
        <f>ROUND(AD73*$B$1,3)</f>
        <v>0.649</v>
      </c>
      <c r="AF73" s="221">
        <f>ROUND(AE73*$B$1,3)</f>
        <v>0.651</v>
      </c>
      <c r="AG73" s="221">
        <f>ROUND(AF73*$B$1,3)</f>
        <v>0.6529999999999999</v>
      </c>
      <c r="AH73" s="221">
        <f>ROUND(AG73*$B$1,3)</f>
        <v>0.655</v>
      </c>
      <c r="AI73" s="221">
        <f>ROUND(AH73*$B$1,3)</f>
        <v>0.657</v>
      </c>
      <c r="AJ73" s="221">
        <f>ROUND(AI73*$B$1,3)</f>
        <v>0.659</v>
      </c>
      <c r="AK73" s="221">
        <f>ROUND(AJ73*$B$1,3)</f>
        <v>0.6609999999999999</v>
      </c>
      <c r="AL73" s="221">
        <f>ROUND(AK73*$B$1,3)</f>
        <v>0.663</v>
      </c>
      <c r="AM73" s="221">
        <f>ROUND(AL73*$B$1,3)</f>
        <v>0.665</v>
      </c>
      <c r="AN73" s="221">
        <f>ROUND(AM73*$B$1,3)</f>
        <v>0.667</v>
      </c>
      <c r="AO73" s="221">
        <f>ROUND(AN73*$B$1,3)</f>
        <v>0.669</v>
      </c>
      <c r="AP73" s="221">
        <f>ROUND(AO73*$B$1,3)</f>
        <v>0.6709999999999999</v>
      </c>
      <c r="AQ73" s="221">
        <f>ROUND(AP73*$B$1,3)</f>
        <v>0.6729999999999999</v>
      </c>
      <c r="AR73" s="221">
        <f>ROUND(AQ73*$B$1,3)</f>
        <v>0.675</v>
      </c>
      <c r="AS73" s="221">
        <f>ROUND(AR73*$B$1,3)</f>
        <v>0.677</v>
      </c>
      <c r="AT73" s="221">
        <f>ROUND(AS73*$B$1,3)</f>
        <v>0.679</v>
      </c>
      <c r="AU73" s="221">
        <f>ROUND(AT73*$B$1,3)</f>
        <v>0.6809999999999999</v>
      </c>
      <c r="AV73" s="221">
        <f>ROUND(AU73*$B$1,3)</f>
        <v>0.6830000000000001</v>
      </c>
      <c r="AW73" s="221">
        <f>ROUND(AV73*$B$1,3)</f>
        <v>0.6849999999999999</v>
      </c>
      <c r="AX73" s="221">
        <f>ROUND(AW73*$B$1,3)</f>
        <v>0.6870000000000001</v>
      </c>
      <c r="AY73" s="221">
        <f>ROUND(AX73*$B$1,3)</f>
        <v>0.6890000000000001</v>
      </c>
      <c r="AZ73" s="221">
        <f>ROUND(AY73*$B$1,3)</f>
        <v>0.6909999999999999</v>
      </c>
      <c r="BA73" s="221">
        <f>ROUND(AZ73*$B$1,3)</f>
        <v>0.6929999999999999</v>
      </c>
      <c r="BB73" s="221">
        <f>ROUND(BA73*$B$1,3)</f>
        <v>0.6950000000000001</v>
      </c>
      <c r="BC73" s="221">
        <f>ROUND(BB73*$B$1,3)</f>
        <v>0.6970000000000001</v>
      </c>
      <c r="BD73" s="221">
        <f>ROUND(BC73*$B$1,3)</f>
        <v>0.6990000000000001</v>
      </c>
      <c r="BE73" s="221">
        <f>ROUND(BD73*$B$1,3)</f>
        <v>0.701</v>
      </c>
      <c r="BF73" s="221"/>
      <c r="BG73" s="221"/>
      <c r="BH73" s="221"/>
      <c r="BI73" s="221"/>
      <c r="BJ73" s="221"/>
      <c r="BK73" s="221"/>
      <c r="BL73" s="221"/>
      <c r="BM73" s="221"/>
      <c r="BN73" s="221"/>
      <c r="BO73" s="221"/>
      <c r="BP73" s="221"/>
      <c r="BQ73" s="221"/>
      <c r="BR73" s="14"/>
    </row>
    <row r="74" ht="12.75" customHeight="1">
      <c r="A74" s="10"/>
      <c r="B74" s="230"/>
      <c r="C74" t="s" s="227">
        <v>2500</v>
      </c>
      <c r="D74" s="226">
        <v>401</v>
      </c>
      <c r="E74" t="s" s="220">
        <v>50</v>
      </c>
      <c r="F74" t="s" s="228">
        <v>2545</v>
      </c>
      <c r="G74" s="219">
        <v>175</v>
      </c>
      <c r="H74" s="219">
        <v>600</v>
      </c>
      <c r="I74" t="s" s="220">
        <v>50</v>
      </c>
      <c r="J74" s="221">
        <f>J26</f>
        <v>0.911</v>
      </c>
      <c r="K74" s="221">
        <f>ROUND(J74*$B$1,3)</f>
        <v>0.914</v>
      </c>
      <c r="L74" s="221">
        <f>ROUND(K74*$B$1,3)</f>
        <v>0.917</v>
      </c>
      <c r="M74" s="221">
        <f>ROUND(L74*$B$1,3)</f>
        <v>0.9199999999999999</v>
      </c>
      <c r="N74" s="221">
        <f>ROUND(M74*$B$1,3)</f>
        <v>0.923</v>
      </c>
      <c r="O74" s="221">
        <f>ROUND(N74*$B$1,3)</f>
        <v>0.9259999999999999</v>
      </c>
      <c r="P74" s="221">
        <f>ROUND(O74*$B$1,3)</f>
        <v>0.929</v>
      </c>
      <c r="Q74" s="221">
        <f>ROUND(P74*$B$1,3)</f>
        <v>0.9320000000000001</v>
      </c>
      <c r="R74" s="221">
        <f>ROUND(Q74*$B$1,3)</f>
        <v>0.9349999999999999</v>
      </c>
      <c r="S74" s="221">
        <f>ROUND(R74*$B$1,3)</f>
        <v>0.9379999999999999</v>
      </c>
      <c r="T74" s="221">
        <f>ROUND(S74*$B$1,3)</f>
        <v>0.9410000000000001</v>
      </c>
      <c r="U74" s="221">
        <f>ROUND(T74*$B$1,3)</f>
        <v>0.9440000000000002</v>
      </c>
      <c r="V74" s="221">
        <f>ROUND(U74*$B$1,3)</f>
        <v>0.9470000000000001</v>
      </c>
      <c r="W74" s="221">
        <f>ROUND(V74*$B$1,3)</f>
        <v>0.95</v>
      </c>
      <c r="X74" s="221">
        <f>ROUND(W74*$B$1,3)</f>
        <v>0.953</v>
      </c>
      <c r="Y74" s="221">
        <f>ROUND(X74*$B$1,3)</f>
        <v>0.9559999999999998</v>
      </c>
      <c r="Z74" s="221">
        <f>ROUND(Y74*$B$1,3)</f>
        <v>0.959</v>
      </c>
      <c r="AA74" s="221">
        <f>ROUND(Z74*$B$1,3)</f>
        <v>0.9620000000000001</v>
      </c>
      <c r="AB74" s="221">
        <f>ROUND(AA74*$B$1,3)</f>
        <v>0.9650000000000001</v>
      </c>
      <c r="AC74" s="221">
        <f>ROUND(AB74*$B$1,3)</f>
        <v>0.968</v>
      </c>
      <c r="AD74" s="221">
        <f>ROUND(AC74*$B$1,3)</f>
        <v>0.9709999999999999</v>
      </c>
      <c r="AE74" s="221">
        <f>ROUND(AD74*$B$1,3)</f>
        <v>0.974</v>
      </c>
      <c r="AF74" s="221">
        <f>ROUND(AE74*$B$1,3)</f>
        <v>0.977</v>
      </c>
      <c r="AG74" s="221">
        <f>ROUND(AF74*$B$1,3)</f>
        <v>0.9800000000000001</v>
      </c>
      <c r="AH74" s="221">
        <f>ROUND(AG74*$B$1,3)</f>
        <v>0.983</v>
      </c>
      <c r="AI74" s="221">
        <f>ROUND(AH74*$B$1,3)</f>
        <v>0.986</v>
      </c>
      <c r="AJ74" s="221">
        <f>ROUND(AI74*$B$1,3)</f>
        <v>0.9890000000000001</v>
      </c>
      <c r="AK74" s="221">
        <f>ROUND(AJ74*$B$1,3)</f>
        <v>0.992</v>
      </c>
      <c r="AL74" s="221">
        <f>ROUND(AK74*$B$1,3)</f>
        <v>0.9949999999999999</v>
      </c>
      <c r="AM74" s="221">
        <f>ROUND(AL74*$B$1,3)</f>
        <v>0.998</v>
      </c>
      <c r="AN74" s="221">
        <f>ROUND(AM74*$B$1,3)</f>
        <v>1.001</v>
      </c>
      <c r="AO74" s="221">
        <f>ROUND(AN74*$B$1,3)</f>
        <v>1.004</v>
      </c>
      <c r="AP74" s="221">
        <f>ROUND(AO74*$B$1,3)</f>
        <v>1.007</v>
      </c>
      <c r="AQ74" s="221">
        <f>ROUND(AP74*$B$1,3)</f>
        <v>1.01</v>
      </c>
      <c r="AR74" s="221">
        <f>ROUND(AQ74*$B$1,3)</f>
        <v>1.013</v>
      </c>
      <c r="AS74" s="221">
        <f>ROUND(AR74*$B$1,3)</f>
        <v>1.016</v>
      </c>
      <c r="AT74" s="221">
        <f>ROUND(AS74*$B$1,3)</f>
        <v>1.019</v>
      </c>
      <c r="AU74" s="221">
        <f>ROUND(AT74*$B$1,3)</f>
        <v>1.022</v>
      </c>
      <c r="AV74" s="221">
        <f>ROUND(AU74*$B$1,3)</f>
        <v>1.025</v>
      </c>
      <c r="AW74" s="221">
        <f>ROUND(AV74*$B$1,3)</f>
        <v>1.028</v>
      </c>
      <c r="AX74" s="221">
        <f>ROUND(AW74*$B$1,3)</f>
        <v>1.031</v>
      </c>
      <c r="AY74" s="221">
        <f>ROUND(AX74*$B$1,3)</f>
        <v>1.034</v>
      </c>
      <c r="AZ74" s="221">
        <f>ROUND(AY74*$B$1,3)</f>
        <v>1.037</v>
      </c>
      <c r="BA74" s="221">
        <f>ROUND(AZ74*$B$1,3)</f>
        <v>1.04</v>
      </c>
      <c r="BB74" s="221">
        <f>ROUND(BA74*$B$1,3)</f>
        <v>1.043</v>
      </c>
      <c r="BC74" s="221">
        <f>ROUND(BB74*$B$1,3)</f>
        <v>1.046</v>
      </c>
      <c r="BD74" s="221">
        <f>ROUND(BC74*$B$1,3)</f>
        <v>1.049</v>
      </c>
      <c r="BE74" s="221">
        <f>ROUND(BD74*$B$1,3)</f>
        <v>1.052</v>
      </c>
      <c r="BF74" s="221"/>
      <c r="BG74" s="221"/>
      <c r="BH74" s="221"/>
      <c r="BI74" s="221"/>
      <c r="BJ74" s="221"/>
      <c r="BK74" s="221"/>
      <c r="BL74" s="221"/>
      <c r="BM74" s="221"/>
      <c r="BN74" s="221"/>
      <c r="BO74" s="221"/>
      <c r="BP74" s="221"/>
      <c r="BQ74" s="221"/>
      <c r="BR74" s="14"/>
    </row>
    <row r="75" ht="12.75" customHeight="1">
      <c r="A75" s="10"/>
      <c r="B75" s="230"/>
      <c r="C75" t="s" s="227">
        <v>2500</v>
      </c>
      <c r="D75" s="226">
        <v>401</v>
      </c>
      <c r="E75" t="s" s="220">
        <v>50</v>
      </c>
      <c r="F75" t="s" s="228">
        <v>2546</v>
      </c>
      <c r="G75" s="219">
        <v>600</v>
      </c>
      <c r="H75" s="219">
        <f>H67</f>
        <v>10000</v>
      </c>
      <c r="I75" t="s" s="220">
        <v>50</v>
      </c>
      <c r="J75" s="225">
        <f>J27</f>
        <v>2.409</v>
      </c>
      <c r="K75" s="221">
        <f>ROUND(J75*$B$1,3)</f>
        <v>2.417</v>
      </c>
      <c r="L75" s="221">
        <f>ROUND(K75*$B$1,3)</f>
        <v>2.425</v>
      </c>
      <c r="M75" s="221">
        <f>ROUND(L75*$B$1,3)</f>
        <v>2.433</v>
      </c>
      <c r="N75" s="221">
        <f>ROUND(M75*$B$1,3)</f>
        <v>2.441</v>
      </c>
      <c r="O75" s="221">
        <f>ROUND(N75*$B$1,3)</f>
        <v>2.449</v>
      </c>
      <c r="P75" s="221">
        <f>ROUND(O75*$B$1,3)</f>
        <v>2.457</v>
      </c>
      <c r="Q75" s="221">
        <f>ROUND(P75*$B$1,3)</f>
        <v>2.465</v>
      </c>
      <c r="R75" s="221">
        <f>ROUND(Q75*$B$1,3)</f>
        <v>2.473</v>
      </c>
      <c r="S75" s="221">
        <f>ROUND(R75*$B$1,3)</f>
        <v>2.481</v>
      </c>
      <c r="T75" s="221">
        <f>ROUND(S75*$B$1,3)</f>
        <v>2.489</v>
      </c>
      <c r="U75" s="221">
        <f>ROUND(T75*$B$1,3)</f>
        <v>2.497</v>
      </c>
      <c r="V75" s="221">
        <f>ROUND(U75*$B$1,3)</f>
        <v>2.505</v>
      </c>
      <c r="W75" s="221">
        <f>ROUND(V75*$B$1,3)</f>
        <v>2.513</v>
      </c>
      <c r="X75" s="221">
        <f>ROUND(W75*$B$1,3)</f>
        <v>2.521</v>
      </c>
      <c r="Y75" s="221">
        <f>ROUND(X75*$B$1,3)</f>
        <v>2.529</v>
      </c>
      <c r="Z75" s="221">
        <f>ROUND(Y75*$B$1,3)</f>
        <v>2.537</v>
      </c>
      <c r="AA75" s="221">
        <f>ROUND(Z75*$B$1,3)</f>
        <v>2.545</v>
      </c>
      <c r="AB75" s="221">
        <f>ROUND(AA75*$B$1,3)</f>
        <v>2.553</v>
      </c>
      <c r="AC75" s="221">
        <f>ROUND(AB75*$B$1,3)</f>
        <v>2.561</v>
      </c>
      <c r="AD75" s="221">
        <f>ROUND(AC75*$B$1,3)</f>
        <v>2.569</v>
      </c>
      <c r="AE75" s="221">
        <f>ROUND(AD75*$B$1,3)</f>
        <v>2.577</v>
      </c>
      <c r="AF75" s="221">
        <f>ROUND(AE75*$B$1,3)</f>
        <v>2.585</v>
      </c>
      <c r="AG75" s="221">
        <f>ROUND(AF75*$B$1,3)</f>
        <v>2.593</v>
      </c>
      <c r="AH75" s="221">
        <f>ROUND(AG75*$B$1,3)</f>
        <v>2.601</v>
      </c>
      <c r="AI75" s="221">
        <f>ROUND(AH75*$B$1,3)</f>
        <v>2.61</v>
      </c>
      <c r="AJ75" s="221">
        <f>ROUND(AI75*$B$1,3)</f>
        <v>2.619</v>
      </c>
      <c r="AK75" s="221">
        <f>ROUND(AJ75*$B$1,3)</f>
        <v>2.628</v>
      </c>
      <c r="AL75" s="221">
        <f>ROUND(AK75*$B$1,3)</f>
        <v>2.637</v>
      </c>
      <c r="AM75" s="221">
        <f>ROUND(AL75*$B$1,3)</f>
        <v>2.646</v>
      </c>
      <c r="AN75" s="221">
        <f>ROUND(AM75*$B$1,3)</f>
        <v>2.655</v>
      </c>
      <c r="AO75" s="221">
        <f>ROUND(AN75*$B$1,3)</f>
        <v>2.664</v>
      </c>
      <c r="AP75" s="221">
        <f>ROUND(AO75*$B$1,3)</f>
        <v>2.673</v>
      </c>
      <c r="AQ75" s="221">
        <f>ROUND(AP75*$B$1,3)</f>
        <v>2.682</v>
      </c>
      <c r="AR75" s="221">
        <f>ROUND(AQ75*$B$1,3)</f>
        <v>2.691</v>
      </c>
      <c r="AS75" s="221">
        <f>ROUND(AR75*$B$1,3)</f>
        <v>2.7</v>
      </c>
      <c r="AT75" s="221">
        <f>ROUND(AS75*$B$1,3)</f>
        <v>2.709</v>
      </c>
      <c r="AU75" s="221">
        <f>ROUND(AT75*$B$1,3)</f>
        <v>2.718</v>
      </c>
      <c r="AV75" s="221">
        <f>ROUND(AU75*$B$1,3)</f>
        <v>2.727</v>
      </c>
      <c r="AW75" s="221">
        <f>ROUND(AV75*$B$1,3)</f>
        <v>2.736</v>
      </c>
      <c r="AX75" s="221">
        <f>ROUND(AW75*$B$1,3)</f>
        <v>2.745</v>
      </c>
      <c r="AY75" s="221">
        <f>ROUND(AX75*$B$1,3)</f>
        <v>2.754</v>
      </c>
      <c r="AZ75" s="221">
        <f>ROUND(AY75*$B$1,3)</f>
        <v>2.763</v>
      </c>
      <c r="BA75" s="221">
        <f>ROUND(AZ75*$B$1,3)</f>
        <v>2.772</v>
      </c>
      <c r="BB75" s="221">
        <f>ROUND(BA75*$B$1,3)</f>
        <v>2.781</v>
      </c>
      <c r="BC75" s="221">
        <f>ROUND(BB75*$B$1,3)</f>
        <v>2.79</v>
      </c>
      <c r="BD75" s="221">
        <f>ROUND(BC75*$B$1,3)</f>
        <v>2.799</v>
      </c>
      <c r="BE75" s="221">
        <f>ROUND(BD75*$B$1,3)</f>
        <v>2.808</v>
      </c>
      <c r="BF75" s="221"/>
      <c r="BG75" s="221"/>
      <c r="BH75" s="221"/>
      <c r="BI75" s="221"/>
      <c r="BJ75" s="221"/>
      <c r="BK75" s="221"/>
      <c r="BL75" s="221"/>
      <c r="BM75" s="221"/>
      <c r="BN75" s="221"/>
      <c r="BO75" s="221"/>
      <c r="BP75" s="221"/>
      <c r="BQ75" s="221"/>
      <c r="BR75" s="14"/>
    </row>
    <row r="76" ht="12.75" customHeight="1">
      <c r="A76" s="10"/>
      <c r="B76" s="230"/>
      <c r="C76" t="s" s="227">
        <f t="shared" si="3608" ref="C76:BE79">""</f>
      </c>
      <c r="D76" t="s" s="227">
        <f t="shared" si="3608"/>
      </c>
      <c r="E76" t="s" s="220">
        <f t="shared" si="3608"/>
      </c>
      <c r="F76" t="s" s="228">
        <f t="shared" si="3608"/>
      </c>
      <c r="G76" t="s" s="154">
        <f t="shared" si="3608"/>
      </c>
      <c r="H76" t="s" s="154">
        <f t="shared" si="3608"/>
      </c>
      <c r="I76" t="s" s="220">
        <f t="shared" si="3608"/>
      </c>
      <c r="J76" t="s" s="154">
        <f t="shared" si="3608"/>
      </c>
      <c r="K76" t="s" s="154">
        <f t="shared" si="3608"/>
      </c>
      <c r="L76" t="s" s="154">
        <f t="shared" si="3608"/>
      </c>
      <c r="M76" t="s" s="154">
        <f t="shared" si="3608"/>
      </c>
      <c r="N76" t="s" s="154">
        <f t="shared" si="3608"/>
      </c>
      <c r="O76" t="s" s="154">
        <f t="shared" si="3608"/>
      </c>
      <c r="P76" t="s" s="154">
        <f t="shared" si="3608"/>
      </c>
      <c r="Q76" t="s" s="154">
        <f t="shared" si="3608"/>
      </c>
      <c r="R76" t="s" s="154">
        <f t="shared" si="3608"/>
      </c>
      <c r="S76" t="s" s="154">
        <f t="shared" si="3608"/>
      </c>
      <c r="T76" t="s" s="154">
        <f t="shared" si="3608"/>
      </c>
      <c r="U76" t="s" s="154">
        <f t="shared" si="3608"/>
      </c>
      <c r="V76" t="s" s="154">
        <f t="shared" si="3608"/>
      </c>
      <c r="W76" t="s" s="154">
        <f t="shared" si="3608"/>
      </c>
      <c r="X76" t="s" s="154">
        <f t="shared" si="3608"/>
      </c>
      <c r="Y76" t="s" s="154">
        <f t="shared" si="3608"/>
      </c>
      <c r="Z76" t="s" s="154">
        <f t="shared" si="3608"/>
      </c>
      <c r="AA76" t="s" s="154">
        <f t="shared" si="3608"/>
      </c>
      <c r="AB76" t="s" s="154">
        <f t="shared" si="3608"/>
      </c>
      <c r="AC76" t="s" s="154">
        <f t="shared" si="3608"/>
      </c>
      <c r="AD76" t="s" s="154">
        <f t="shared" si="3608"/>
      </c>
      <c r="AE76" t="s" s="154">
        <f t="shared" si="3608"/>
      </c>
      <c r="AF76" t="s" s="154">
        <f t="shared" si="3608"/>
      </c>
      <c r="AG76" t="s" s="154">
        <f t="shared" si="3608"/>
      </c>
      <c r="AH76" t="s" s="154">
        <f t="shared" si="3608"/>
      </c>
      <c r="AI76" t="s" s="154">
        <f t="shared" si="3608"/>
      </c>
      <c r="AJ76" t="s" s="154">
        <f t="shared" si="3608"/>
      </c>
      <c r="AK76" t="s" s="154">
        <f t="shared" si="3608"/>
      </c>
      <c r="AL76" t="s" s="154">
        <f t="shared" si="3608"/>
      </c>
      <c r="AM76" t="s" s="154">
        <f t="shared" si="3608"/>
      </c>
      <c r="AN76" t="s" s="154">
        <f t="shared" si="3608"/>
      </c>
      <c r="AO76" t="s" s="154">
        <f t="shared" si="3608"/>
      </c>
      <c r="AP76" t="s" s="154">
        <f t="shared" si="3608"/>
      </c>
      <c r="AQ76" t="s" s="154">
        <f t="shared" si="3608"/>
      </c>
      <c r="AR76" t="s" s="154">
        <f t="shared" si="3608"/>
      </c>
      <c r="AS76" t="s" s="154">
        <f t="shared" si="3608"/>
      </c>
      <c r="AT76" t="s" s="154">
        <f t="shared" si="3608"/>
      </c>
      <c r="AU76" t="s" s="154">
        <f t="shared" si="3608"/>
      </c>
      <c r="AV76" t="s" s="154">
        <f t="shared" si="3608"/>
      </c>
      <c r="AW76" t="s" s="154">
        <f t="shared" si="3608"/>
      </c>
      <c r="AX76" t="s" s="154">
        <f t="shared" si="3608"/>
      </c>
      <c r="AY76" t="s" s="154">
        <f t="shared" si="3608"/>
      </c>
      <c r="AZ76" t="s" s="154">
        <f t="shared" si="3608"/>
      </c>
      <c r="BA76" t="s" s="154">
        <f t="shared" si="3608"/>
      </c>
      <c r="BB76" t="s" s="154">
        <f t="shared" si="3608"/>
      </c>
      <c r="BC76" t="s" s="154">
        <f t="shared" si="3608"/>
      </c>
      <c r="BD76" t="s" s="154">
        <f t="shared" si="3608"/>
      </c>
      <c r="BE76" t="s" s="154">
        <f t="shared" si="3608"/>
      </c>
      <c r="BF76" s="225"/>
      <c r="BG76" s="225"/>
      <c r="BH76" s="225"/>
      <c r="BI76" s="225"/>
      <c r="BJ76" s="225"/>
      <c r="BK76" s="225"/>
      <c r="BL76" s="225"/>
      <c r="BM76" s="225"/>
      <c r="BN76" s="225"/>
      <c r="BO76" s="225"/>
      <c r="BP76" s="225"/>
      <c r="BQ76" s="225"/>
      <c r="BR76" s="14"/>
    </row>
    <row r="77" ht="12.75" customHeight="1">
      <c r="A77" s="10"/>
      <c r="B77" s="230"/>
      <c r="C77" t="s" s="227">
        <f>K221</f>
        <v>2506</v>
      </c>
      <c r="D77" s="219">
        <v>200</v>
      </c>
      <c r="E77" t="s" s="220">
        <v>50</v>
      </c>
      <c r="F77" t="s" s="220">
        <v>2547</v>
      </c>
      <c r="G77" s="219">
        <v>0</v>
      </c>
      <c r="H77" s="219">
        <v>75</v>
      </c>
      <c r="I77" t="s" s="220">
        <v>50</v>
      </c>
      <c r="J77" s="221">
        <f>J5</f>
        <v>0.6870000000000001</v>
      </c>
      <c r="K77" s="221">
        <f>ROUND(J77*$B$1,3)</f>
        <v>0.6890000000000001</v>
      </c>
      <c r="L77" s="221">
        <f>ROUND(K77*$B$1,3)</f>
        <v>0.6909999999999999</v>
      </c>
      <c r="M77" s="221">
        <f>ROUND(L77*$B$1,3)</f>
        <v>0.6929999999999999</v>
      </c>
      <c r="N77" s="221">
        <f>ROUND(M77*$B$1,3)</f>
        <v>0.6950000000000001</v>
      </c>
      <c r="O77" s="221">
        <f>ROUND(N77*$B$1,3)</f>
        <v>0.6970000000000001</v>
      </c>
      <c r="P77" s="221">
        <f>ROUND(O77*$B$1,3)</f>
        <v>0.6990000000000001</v>
      </c>
      <c r="Q77" s="221">
        <f>ROUND(P77*$B$1,3)</f>
        <v>0.701</v>
      </c>
      <c r="R77" s="221">
        <f>ROUND(Q77*$B$1,3)</f>
        <v>0.703</v>
      </c>
      <c r="S77" s="221">
        <f>ROUND(R77*$B$1,3)</f>
        <v>0.705</v>
      </c>
      <c r="T77" s="221">
        <f>ROUND(S77*$B$1,3)</f>
        <v>0.7070000000000001</v>
      </c>
      <c r="U77" s="221">
        <f>ROUND(T77*$B$1,3)</f>
        <v>0.7090000000000001</v>
      </c>
      <c r="V77" s="221">
        <f>ROUND(U77*$B$1,3)</f>
        <v>0.711</v>
      </c>
      <c r="W77" s="221">
        <f>ROUND(V77*$B$1,3)</f>
        <v>0.713</v>
      </c>
      <c r="X77" s="221">
        <f>ROUND(W77*$B$1,3)</f>
        <v>0.7150000000000001</v>
      </c>
      <c r="Y77" s="221">
        <f>ROUND(X77*$B$1,3)</f>
        <v>0.717</v>
      </c>
      <c r="Z77" s="221">
        <f>ROUND(Y77*$B$1,3)</f>
        <v>0.7190000000000001</v>
      </c>
      <c r="AA77" s="221">
        <f>ROUND(Z77*$B$1,3)</f>
        <v>0.7209999999999999</v>
      </c>
      <c r="AB77" s="221">
        <f>ROUND(AA77*$B$1,3)</f>
        <v>0.723</v>
      </c>
      <c r="AC77" s="221">
        <f>ROUND(AB77*$B$1,3)</f>
        <v>0.725</v>
      </c>
      <c r="AD77" s="221">
        <f>ROUND(AC77*$B$1,3)</f>
        <v>0.7270000000000001</v>
      </c>
      <c r="AE77" s="221">
        <f>ROUND(AD77*$B$1,3)</f>
        <v>0.7290000000000001</v>
      </c>
      <c r="AF77" s="221">
        <f>ROUND(AE77*$B$1,3)</f>
        <v>0.731</v>
      </c>
      <c r="AG77" s="221">
        <f>ROUND(AF77*$B$1,3)</f>
        <v>0.733</v>
      </c>
      <c r="AH77" s="221">
        <f>ROUND(AG77*$B$1,3)</f>
        <v>0.735</v>
      </c>
      <c r="AI77" s="221">
        <f>ROUND(AH77*$B$1,3)</f>
        <v>0.737</v>
      </c>
      <c r="AJ77" s="221">
        <f>ROUND(AI77*$B$1,3)</f>
        <v>0.7390000000000001</v>
      </c>
      <c r="AK77" s="221">
        <f>ROUND(AJ77*$B$1,3)</f>
        <v>0.7409999999999999</v>
      </c>
      <c r="AL77" s="221">
        <f>ROUND(AK77*$B$1,3)</f>
        <v>0.743</v>
      </c>
      <c r="AM77" s="221">
        <f>ROUND(AL77*$B$1,3)</f>
        <v>0.745</v>
      </c>
      <c r="AN77" s="221">
        <f>ROUND(AM77*$B$1,3)</f>
        <v>0.7470000000000001</v>
      </c>
      <c r="AO77" s="221">
        <f>ROUND(AN77*$B$1,3)</f>
        <v>0.749</v>
      </c>
      <c r="AP77" s="221">
        <f>ROUND(AO77*$B$1,3)</f>
        <v>0.751</v>
      </c>
      <c r="AQ77" s="221">
        <f>ROUND(AP77*$B$1,3)</f>
        <v>0.7529999999999999</v>
      </c>
      <c r="AR77" s="221">
        <f>ROUND(AQ77*$B$1,3)</f>
        <v>0.755</v>
      </c>
      <c r="AS77" s="221">
        <f>ROUND(AR77*$B$1,3)</f>
        <v>0.757</v>
      </c>
      <c r="AT77" s="221">
        <f>ROUND(AS77*$B$1,3)</f>
        <v>0.7590000000000001</v>
      </c>
      <c r="AU77" s="221">
        <f>ROUND(AT77*$B$1,3)</f>
        <v>0.7609999999999999</v>
      </c>
      <c r="AV77" s="221">
        <f>ROUND(AU77*$B$1,3)</f>
        <v>0.763</v>
      </c>
      <c r="AW77" s="221">
        <f>ROUND(AV77*$B$1,3)</f>
        <v>0.765</v>
      </c>
      <c r="AX77" s="221">
        <f>ROUND(AW77*$B$1,3)</f>
        <v>0.768</v>
      </c>
      <c r="AY77" s="221">
        <f>ROUND(AX77*$B$1,3)</f>
        <v>0.7709999999999999</v>
      </c>
      <c r="AZ77" s="221">
        <f>ROUND(AY77*$B$1,3)</f>
        <v>0.774</v>
      </c>
      <c r="BA77" s="221">
        <f>ROUND(AZ77*$B$1,3)</f>
        <v>0.777</v>
      </c>
      <c r="BB77" s="221">
        <f>ROUND(BA77*$B$1,3)</f>
        <v>0.78</v>
      </c>
      <c r="BC77" s="221">
        <f>ROUND(BB77*$B$1,3)</f>
        <v>0.783</v>
      </c>
      <c r="BD77" s="221">
        <f>ROUND(BC77*$B$1,3)</f>
        <v>0.7859999999999999</v>
      </c>
      <c r="BE77" s="221">
        <f>ROUND(BD77*$B$1,3)</f>
        <v>0.789</v>
      </c>
      <c r="BF77" s="221"/>
      <c r="BG77" s="221"/>
      <c r="BH77" s="221"/>
      <c r="BI77" s="221"/>
      <c r="BJ77" s="221"/>
      <c r="BK77" s="221"/>
      <c r="BL77" s="221"/>
      <c r="BM77" s="221"/>
      <c r="BN77" s="221"/>
      <c r="BO77" s="221"/>
      <c r="BP77" s="221"/>
      <c r="BQ77" s="221"/>
      <c r="BR77" s="14"/>
    </row>
    <row r="78" ht="12.75" customHeight="1">
      <c r="A78" s="10"/>
      <c r="B78" s="230"/>
      <c r="C78" t="s" s="227">
        <f>K221</f>
        <v>2506</v>
      </c>
      <c r="D78" s="219">
        <v>200</v>
      </c>
      <c r="E78" t="s" s="220">
        <v>50</v>
      </c>
      <c r="F78" t="s" s="220">
        <v>2548</v>
      </c>
      <c r="G78" s="219">
        <v>75</v>
      </c>
      <c r="H78" s="219">
        <v>200</v>
      </c>
      <c r="I78" t="s" s="220">
        <v>50</v>
      </c>
      <c r="J78" s="221">
        <f>J6</f>
        <v>0.819</v>
      </c>
      <c r="K78" s="221">
        <f>ROUND(J78*$B$1,3)</f>
        <v>0.8220000000000001</v>
      </c>
      <c r="L78" s="221">
        <f>ROUND(K78*$B$1,3)</f>
        <v>0.825</v>
      </c>
      <c r="M78" s="221">
        <f>ROUND(L78*$B$1,3)</f>
        <v>0.828</v>
      </c>
      <c r="N78" s="221">
        <f>ROUND(M78*$B$1,3)</f>
        <v>0.8309999999999998</v>
      </c>
      <c r="O78" s="221">
        <f>ROUND(N78*$B$1,3)</f>
        <v>0.834</v>
      </c>
      <c r="P78" s="221">
        <f>ROUND(O78*$B$1,3)</f>
        <v>0.8370000000000001</v>
      </c>
      <c r="Q78" s="221">
        <f>ROUND(P78*$B$1,3)</f>
        <v>0.8400000000000001</v>
      </c>
      <c r="R78" s="221">
        <f>ROUND(Q78*$B$1,3)</f>
        <v>0.843</v>
      </c>
      <c r="S78" s="221">
        <f>ROUND(R78*$B$1,3)</f>
        <v>0.8459999999999999</v>
      </c>
      <c r="T78" s="221">
        <f>ROUND(S78*$B$1,3)</f>
        <v>0.849</v>
      </c>
      <c r="U78" s="221">
        <f>ROUND(T78*$B$1,3)</f>
        <v>0.852</v>
      </c>
      <c r="V78" s="221">
        <f>ROUND(U78*$B$1,3)</f>
        <v>0.8550000000000001</v>
      </c>
      <c r="W78" s="221">
        <f>ROUND(V78*$B$1,3)</f>
        <v>0.858</v>
      </c>
      <c r="X78" s="221">
        <f>ROUND(W78*$B$1,3)</f>
        <v>0.861</v>
      </c>
      <c r="Y78" s="221">
        <f>ROUND(X78*$B$1,3)</f>
        <v>0.8640000000000001</v>
      </c>
      <c r="Z78" s="221">
        <f>ROUND(Y78*$B$1,3)</f>
        <v>0.867</v>
      </c>
      <c r="AA78" s="221">
        <f>ROUND(Z78*$B$1,3)</f>
        <v>0.8699999999999999</v>
      </c>
      <c r="AB78" s="221">
        <f>ROUND(AA78*$B$1,3)</f>
        <v>0.873</v>
      </c>
      <c r="AC78" s="221">
        <f>ROUND(AB78*$B$1,3)</f>
        <v>0.876</v>
      </c>
      <c r="AD78" s="221">
        <f>ROUND(AC78*$B$1,3)</f>
        <v>0.8790000000000001</v>
      </c>
      <c r="AE78" s="221">
        <f>ROUND(AD78*$B$1,3)</f>
        <v>0.882</v>
      </c>
      <c r="AF78" s="221">
        <f>ROUND(AE78*$B$1,3)</f>
        <v>0.885</v>
      </c>
      <c r="AG78" s="221">
        <f>ROUND(AF78*$B$1,3)</f>
        <v>0.8879999999999999</v>
      </c>
      <c r="AH78" s="221">
        <f>ROUND(AG78*$B$1,3)</f>
        <v>0.891</v>
      </c>
      <c r="AI78" s="221">
        <f>ROUND(AH78*$B$1,3)</f>
        <v>0.8940000000000001</v>
      </c>
      <c r="AJ78" s="221">
        <f>ROUND(AI78*$B$1,3)</f>
        <v>0.897</v>
      </c>
      <c r="AK78" s="221">
        <f>ROUND(AJ78*$B$1,3)</f>
        <v>0.9</v>
      </c>
      <c r="AL78" s="221">
        <f>ROUND(AK78*$B$1,3)</f>
        <v>0.9029999999999999</v>
      </c>
      <c r="AM78" s="221">
        <f>ROUND(AL78*$B$1,3)</f>
        <v>0.9059999999999999</v>
      </c>
      <c r="AN78" s="221">
        <f>ROUND(AM78*$B$1,3)</f>
        <v>0.909</v>
      </c>
      <c r="AO78" s="221">
        <f>ROUND(AN78*$B$1,3)</f>
        <v>0.9120000000000001</v>
      </c>
      <c r="AP78" s="221">
        <f>ROUND(AO78*$B$1,3)</f>
        <v>0.915</v>
      </c>
      <c r="AQ78" s="221">
        <f>ROUND(AP78*$B$1,3)</f>
        <v>0.9179999999999999</v>
      </c>
      <c r="AR78" s="221">
        <f>ROUND(AQ78*$B$1,3)</f>
        <v>0.9209999999999999</v>
      </c>
      <c r="AS78" s="221">
        <f>ROUND(AR78*$B$1,3)</f>
        <v>0.924</v>
      </c>
      <c r="AT78" s="221">
        <f>ROUND(AS78*$B$1,3)</f>
        <v>0.9269999999999999</v>
      </c>
      <c r="AU78" s="221">
        <f>ROUND(AT78*$B$1,3)</f>
        <v>0.93</v>
      </c>
      <c r="AV78" s="221">
        <f>ROUND(AU78*$B$1,3)</f>
        <v>0.9330000000000001</v>
      </c>
      <c r="AW78" s="221">
        <f>ROUND(AV78*$B$1,3)</f>
        <v>0.9359999999999999</v>
      </c>
      <c r="AX78" s="221">
        <f>ROUND(AW78*$B$1,3)</f>
        <v>0.9390000000000001</v>
      </c>
      <c r="AY78" s="221">
        <f>ROUND(AX78*$B$1,3)</f>
        <v>0.9419999999999999</v>
      </c>
      <c r="AZ78" s="221">
        <f>ROUND(AY78*$B$1,3)</f>
        <v>0.945</v>
      </c>
      <c r="BA78" s="221">
        <f>ROUND(AZ78*$B$1,3)</f>
        <v>0.9480000000000001</v>
      </c>
      <c r="BB78" s="221">
        <f>ROUND(BA78*$B$1,3)</f>
        <v>0.951</v>
      </c>
      <c r="BC78" s="221">
        <f>ROUND(BB78*$B$1,3)</f>
        <v>0.9540000000000001</v>
      </c>
      <c r="BD78" s="221">
        <f>ROUND(BC78*$B$1,3)</f>
        <v>0.9570000000000001</v>
      </c>
      <c r="BE78" s="221">
        <f>ROUND(BD78*$B$1,3)</f>
        <v>0.96</v>
      </c>
      <c r="BF78" s="221"/>
      <c r="BG78" s="221"/>
      <c r="BH78" s="221"/>
      <c r="BI78" s="221"/>
      <c r="BJ78" s="221"/>
      <c r="BK78" s="221"/>
      <c r="BL78" s="221"/>
      <c r="BM78" s="221"/>
      <c r="BN78" s="221"/>
      <c r="BO78" s="221"/>
      <c r="BP78" s="221"/>
      <c r="BQ78" s="221"/>
      <c r="BR78" s="14"/>
    </row>
    <row r="79" ht="12.75" customHeight="1">
      <c r="A79" s="10"/>
      <c r="B79" s="230"/>
      <c r="C79" t="s" s="227">
        <f t="shared" si="3608"/>
      </c>
      <c r="D79" t="s" s="154">
        <f t="shared" si="3608"/>
      </c>
      <c r="E79" t="s" s="220">
        <f t="shared" si="3608"/>
      </c>
      <c r="F79" t="s" s="220">
        <f t="shared" si="3608"/>
      </c>
      <c r="G79" t="s" s="154">
        <f t="shared" si="3608"/>
      </c>
      <c r="H79" t="s" s="154">
        <f t="shared" si="3608"/>
      </c>
      <c r="I79" t="s" s="220">
        <f t="shared" si="3608"/>
      </c>
      <c r="J79" t="s" s="223">
        <f t="shared" si="3608"/>
      </c>
      <c r="K79" t="s" s="223">
        <f t="shared" si="3608"/>
      </c>
      <c r="L79" t="s" s="223">
        <f t="shared" si="3608"/>
      </c>
      <c r="M79" t="s" s="223">
        <f t="shared" si="3608"/>
      </c>
      <c r="N79" t="s" s="223">
        <f t="shared" si="3608"/>
      </c>
      <c r="O79" t="s" s="223">
        <f t="shared" si="3608"/>
      </c>
      <c r="P79" t="s" s="223">
        <f t="shared" si="3608"/>
      </c>
      <c r="Q79" t="s" s="223">
        <f t="shared" si="3608"/>
      </c>
      <c r="R79" t="s" s="223">
        <f t="shared" si="3608"/>
      </c>
      <c r="S79" t="s" s="223">
        <f t="shared" si="3608"/>
      </c>
      <c r="T79" t="s" s="223">
        <f t="shared" si="3608"/>
      </c>
      <c r="U79" t="s" s="223">
        <f t="shared" si="3608"/>
      </c>
      <c r="V79" t="s" s="223">
        <f t="shared" si="3608"/>
      </c>
      <c r="W79" t="s" s="223">
        <f t="shared" si="3608"/>
      </c>
      <c r="X79" t="s" s="223">
        <f t="shared" si="3608"/>
      </c>
      <c r="Y79" t="s" s="223">
        <f t="shared" si="3608"/>
      </c>
      <c r="Z79" t="s" s="223">
        <f t="shared" si="3608"/>
      </c>
      <c r="AA79" t="s" s="223">
        <f t="shared" si="3608"/>
      </c>
      <c r="AB79" t="s" s="223">
        <f t="shared" si="3608"/>
      </c>
      <c r="AC79" t="s" s="223">
        <f t="shared" si="3608"/>
      </c>
      <c r="AD79" t="s" s="223">
        <f t="shared" si="3608"/>
      </c>
      <c r="AE79" t="s" s="223">
        <f t="shared" si="3608"/>
      </c>
      <c r="AF79" t="s" s="223">
        <f t="shared" si="3608"/>
      </c>
      <c r="AG79" t="s" s="223">
        <f t="shared" si="3608"/>
      </c>
      <c r="AH79" t="s" s="223">
        <f t="shared" si="3608"/>
      </c>
      <c r="AI79" t="s" s="223">
        <f t="shared" si="3608"/>
      </c>
      <c r="AJ79" t="s" s="223">
        <f t="shared" si="3608"/>
      </c>
      <c r="AK79" t="s" s="223">
        <f t="shared" si="3608"/>
      </c>
      <c r="AL79" t="s" s="223">
        <f t="shared" si="3608"/>
      </c>
      <c r="AM79" t="s" s="223">
        <f t="shared" si="3608"/>
      </c>
      <c r="AN79" t="s" s="223">
        <f t="shared" si="3608"/>
      </c>
      <c r="AO79" t="s" s="223">
        <f t="shared" si="3608"/>
      </c>
      <c r="AP79" t="s" s="223">
        <f t="shared" si="3608"/>
      </c>
      <c r="AQ79" t="s" s="223">
        <f t="shared" si="3608"/>
      </c>
      <c r="AR79" t="s" s="223">
        <f t="shared" si="3608"/>
      </c>
      <c r="AS79" t="s" s="223">
        <f t="shared" si="3608"/>
      </c>
      <c r="AT79" t="s" s="223">
        <f t="shared" si="3608"/>
      </c>
      <c r="AU79" t="s" s="223">
        <f t="shared" si="3608"/>
      </c>
      <c r="AV79" t="s" s="223">
        <f t="shared" si="3608"/>
      </c>
      <c r="AW79" t="s" s="223">
        <f t="shared" si="3608"/>
      </c>
      <c r="AX79" t="s" s="223">
        <f t="shared" si="3608"/>
      </c>
      <c r="AY79" t="s" s="223">
        <f t="shared" si="3608"/>
      </c>
      <c r="AZ79" t="s" s="223">
        <f t="shared" si="3608"/>
      </c>
      <c r="BA79" t="s" s="223">
        <f t="shared" si="3608"/>
      </c>
      <c r="BB79" t="s" s="223">
        <f t="shared" si="3608"/>
      </c>
      <c r="BC79" t="s" s="223">
        <f t="shared" si="3608"/>
      </c>
      <c r="BD79" t="s" s="223">
        <f t="shared" si="3608"/>
      </c>
      <c r="BE79" t="s" s="223">
        <f t="shared" si="3608"/>
      </c>
      <c r="BF79" s="221"/>
      <c r="BG79" s="221"/>
      <c r="BH79" s="221"/>
      <c r="BI79" s="221"/>
      <c r="BJ79" s="221"/>
      <c r="BK79" s="221"/>
      <c r="BL79" s="221"/>
      <c r="BM79" s="221"/>
      <c r="BN79" s="221"/>
      <c r="BO79" s="221"/>
      <c r="BP79" s="221"/>
      <c r="BQ79" s="221"/>
      <c r="BR79" s="14"/>
    </row>
    <row r="80" ht="12.75" customHeight="1">
      <c r="A80" s="10"/>
      <c r="B80" s="230"/>
      <c r="C80" t="s" s="227">
        <f t="shared" si="3816" ref="C80:BE80">""</f>
      </c>
      <c r="D80" t="s" s="154">
        <f t="shared" si="3816"/>
      </c>
      <c r="E80" t="s" s="220">
        <f t="shared" si="3816"/>
      </c>
      <c r="F80" t="s" s="220">
        <f t="shared" si="3816"/>
      </c>
      <c r="G80" t="s" s="154">
        <f t="shared" si="3816"/>
      </c>
      <c r="H80" t="s" s="154">
        <f t="shared" si="3816"/>
      </c>
      <c r="I80" t="s" s="220">
        <f t="shared" si="3816"/>
      </c>
      <c r="J80" t="s" s="223">
        <f t="shared" si="3816"/>
      </c>
      <c r="K80" t="s" s="223">
        <f t="shared" si="3816"/>
      </c>
      <c r="L80" t="s" s="223">
        <f t="shared" si="3816"/>
      </c>
      <c r="M80" t="s" s="223">
        <f t="shared" si="3816"/>
      </c>
      <c r="N80" t="s" s="223">
        <f t="shared" si="3816"/>
      </c>
      <c r="O80" t="s" s="223">
        <f t="shared" si="3816"/>
      </c>
      <c r="P80" t="s" s="223">
        <f t="shared" si="3816"/>
      </c>
      <c r="Q80" t="s" s="223">
        <f t="shared" si="3816"/>
      </c>
      <c r="R80" t="s" s="223">
        <f t="shared" si="3816"/>
      </c>
      <c r="S80" t="s" s="223">
        <f t="shared" si="3816"/>
      </c>
      <c r="T80" t="s" s="223">
        <f t="shared" si="3816"/>
      </c>
      <c r="U80" t="s" s="223">
        <f t="shared" si="3816"/>
      </c>
      <c r="V80" t="s" s="223">
        <f t="shared" si="3816"/>
      </c>
      <c r="W80" t="s" s="223">
        <f t="shared" si="3816"/>
      </c>
      <c r="X80" t="s" s="223">
        <f t="shared" si="3816"/>
      </c>
      <c r="Y80" t="s" s="223">
        <f t="shared" si="3816"/>
      </c>
      <c r="Z80" t="s" s="223">
        <f t="shared" si="3816"/>
      </c>
      <c r="AA80" t="s" s="223">
        <f t="shared" si="3816"/>
      </c>
      <c r="AB80" t="s" s="223">
        <f t="shared" si="3816"/>
      </c>
      <c r="AC80" t="s" s="223">
        <f t="shared" si="3816"/>
      </c>
      <c r="AD80" t="s" s="223">
        <f t="shared" si="3816"/>
      </c>
      <c r="AE80" t="s" s="223">
        <f t="shared" si="3816"/>
      </c>
      <c r="AF80" t="s" s="223">
        <f t="shared" si="3816"/>
      </c>
      <c r="AG80" t="s" s="223">
        <f t="shared" si="3816"/>
      </c>
      <c r="AH80" t="s" s="223">
        <f t="shared" si="3816"/>
      </c>
      <c r="AI80" t="s" s="223">
        <f t="shared" si="3816"/>
      </c>
      <c r="AJ80" t="s" s="223">
        <f t="shared" si="3816"/>
      </c>
      <c r="AK80" t="s" s="223">
        <f t="shared" si="3816"/>
      </c>
      <c r="AL80" t="s" s="223">
        <f t="shared" si="3816"/>
      </c>
      <c r="AM80" t="s" s="223">
        <f t="shared" si="3816"/>
      </c>
      <c r="AN80" t="s" s="223">
        <f t="shared" si="3816"/>
      </c>
      <c r="AO80" t="s" s="223">
        <f t="shared" si="3816"/>
      </c>
      <c r="AP80" t="s" s="223">
        <f t="shared" si="3816"/>
      </c>
      <c r="AQ80" t="s" s="223">
        <f t="shared" si="3816"/>
      </c>
      <c r="AR80" t="s" s="223">
        <f t="shared" si="3816"/>
      </c>
      <c r="AS80" t="s" s="223">
        <f t="shared" si="3816"/>
      </c>
      <c r="AT80" t="s" s="223">
        <f t="shared" si="3816"/>
      </c>
      <c r="AU80" t="s" s="223">
        <f t="shared" si="3816"/>
      </c>
      <c r="AV80" t="s" s="223">
        <f t="shared" si="3816"/>
      </c>
      <c r="AW80" t="s" s="223">
        <f t="shared" si="3816"/>
      </c>
      <c r="AX80" t="s" s="223">
        <f t="shared" si="3816"/>
      </c>
      <c r="AY80" t="s" s="223">
        <f t="shared" si="3816"/>
      </c>
      <c r="AZ80" t="s" s="223">
        <f t="shared" si="3816"/>
      </c>
      <c r="BA80" t="s" s="223">
        <f t="shared" si="3816"/>
      </c>
      <c r="BB80" t="s" s="223">
        <f t="shared" si="3816"/>
      </c>
      <c r="BC80" t="s" s="223">
        <f t="shared" si="3816"/>
      </c>
      <c r="BD80" t="s" s="223">
        <f t="shared" si="3816"/>
      </c>
      <c r="BE80" t="s" s="223">
        <f t="shared" si="3816"/>
      </c>
      <c r="BF80" s="221"/>
      <c r="BG80" s="221"/>
      <c r="BH80" s="221"/>
      <c r="BI80" s="221"/>
      <c r="BJ80" s="221"/>
      <c r="BK80" s="221"/>
      <c r="BL80" s="221"/>
      <c r="BM80" s="221"/>
      <c r="BN80" s="221"/>
      <c r="BO80" s="221"/>
      <c r="BP80" s="221"/>
      <c r="BQ80" s="221"/>
      <c r="BR80" s="14"/>
    </row>
    <row r="81" ht="12.75" customHeight="1">
      <c r="A81" s="10"/>
      <c r="B81" s="230"/>
      <c r="C81" t="s" s="227">
        <f>K221</f>
        <v>2506</v>
      </c>
      <c r="D81" s="226">
        <v>201</v>
      </c>
      <c r="E81" t="s" s="220">
        <v>50</v>
      </c>
      <c r="F81" t="s" s="220">
        <v>2549</v>
      </c>
      <c r="G81" s="219">
        <v>0</v>
      </c>
      <c r="H81" s="219">
        <v>75</v>
      </c>
      <c r="I81" t="s" s="220">
        <v>50</v>
      </c>
      <c r="J81" s="221">
        <f>J5</f>
        <v>0.6870000000000001</v>
      </c>
      <c r="K81" s="221">
        <f>ROUND(J81*$B$1,3)</f>
        <v>0.6890000000000001</v>
      </c>
      <c r="L81" s="221">
        <f>ROUND(K81*$B$1,3)</f>
        <v>0.6909999999999999</v>
      </c>
      <c r="M81" s="221">
        <f>ROUND(L81*$B$1,3)</f>
        <v>0.6929999999999999</v>
      </c>
      <c r="N81" s="221">
        <f>ROUND(M81*$B$1,3)</f>
        <v>0.6950000000000001</v>
      </c>
      <c r="O81" s="221">
        <f>ROUND(N81*$B$1,3)</f>
        <v>0.6970000000000001</v>
      </c>
      <c r="P81" s="221">
        <f>ROUND(O81*$B$1,3)</f>
        <v>0.6990000000000001</v>
      </c>
      <c r="Q81" s="221">
        <f>ROUND(P81*$B$1,3)</f>
        <v>0.701</v>
      </c>
      <c r="R81" s="221">
        <f>ROUND(Q81*$B$1,3)</f>
        <v>0.703</v>
      </c>
      <c r="S81" s="221">
        <f>ROUND(R81*$B$1,3)</f>
        <v>0.705</v>
      </c>
      <c r="T81" s="221">
        <f>ROUND(S81*$B$1,3)</f>
        <v>0.7070000000000001</v>
      </c>
      <c r="U81" s="221">
        <f>ROUND(T81*$B$1,3)</f>
        <v>0.7090000000000001</v>
      </c>
      <c r="V81" s="221">
        <f>ROUND(U81*$B$1,3)</f>
        <v>0.711</v>
      </c>
      <c r="W81" s="221">
        <f>ROUND(V81*$B$1,3)</f>
        <v>0.713</v>
      </c>
      <c r="X81" s="221">
        <f>ROUND(W81*$B$1,3)</f>
        <v>0.7150000000000001</v>
      </c>
      <c r="Y81" s="221">
        <f>ROUND(X81*$B$1,3)</f>
        <v>0.717</v>
      </c>
      <c r="Z81" s="221">
        <f>ROUND(Y81*$B$1,3)</f>
        <v>0.7190000000000001</v>
      </c>
      <c r="AA81" s="221">
        <f>ROUND(Z81*$B$1,3)</f>
        <v>0.7209999999999999</v>
      </c>
      <c r="AB81" s="221">
        <f>ROUND(AA81*$B$1,3)</f>
        <v>0.723</v>
      </c>
      <c r="AC81" s="221">
        <f>ROUND(AB81*$B$1,3)</f>
        <v>0.725</v>
      </c>
      <c r="AD81" s="221">
        <f>ROUND(AC81*$B$1,3)</f>
        <v>0.7270000000000001</v>
      </c>
      <c r="AE81" s="221">
        <f>ROUND(AD81*$B$1,3)</f>
        <v>0.7290000000000001</v>
      </c>
      <c r="AF81" s="221">
        <f>ROUND(AE81*$B$1,3)</f>
        <v>0.731</v>
      </c>
      <c r="AG81" s="221">
        <f>ROUND(AF81*$B$1,3)</f>
        <v>0.733</v>
      </c>
      <c r="AH81" s="221">
        <f>ROUND(AG81*$B$1,3)</f>
        <v>0.735</v>
      </c>
      <c r="AI81" s="221">
        <f>ROUND(AH81*$B$1,3)</f>
        <v>0.737</v>
      </c>
      <c r="AJ81" s="221">
        <f>ROUND(AI81*$B$1,3)</f>
        <v>0.7390000000000001</v>
      </c>
      <c r="AK81" s="221">
        <f>ROUND(AJ81*$B$1,3)</f>
        <v>0.7409999999999999</v>
      </c>
      <c r="AL81" s="221">
        <f>ROUND(AK81*$B$1,3)</f>
        <v>0.743</v>
      </c>
      <c r="AM81" s="221">
        <f>ROUND(AL81*$B$1,3)</f>
        <v>0.745</v>
      </c>
      <c r="AN81" s="221">
        <f>ROUND(AM81*$B$1,3)</f>
        <v>0.7470000000000001</v>
      </c>
      <c r="AO81" s="221">
        <f>ROUND(AN81*$B$1,3)</f>
        <v>0.749</v>
      </c>
      <c r="AP81" s="221">
        <f>ROUND(AO81*$B$1,3)</f>
        <v>0.751</v>
      </c>
      <c r="AQ81" s="221">
        <f>ROUND(AP81*$B$1,3)</f>
        <v>0.7529999999999999</v>
      </c>
      <c r="AR81" s="221">
        <f>ROUND(AQ81*$B$1,3)</f>
        <v>0.755</v>
      </c>
      <c r="AS81" s="221">
        <f>ROUND(AR81*$B$1,3)</f>
        <v>0.757</v>
      </c>
      <c r="AT81" s="221">
        <f>ROUND(AS81*$B$1,3)</f>
        <v>0.7590000000000001</v>
      </c>
      <c r="AU81" s="221">
        <f>ROUND(AT81*$B$1,3)</f>
        <v>0.7609999999999999</v>
      </c>
      <c r="AV81" s="221">
        <f>ROUND(AU81*$B$1,3)</f>
        <v>0.763</v>
      </c>
      <c r="AW81" s="221">
        <f>ROUND(AV81*$B$1,3)</f>
        <v>0.765</v>
      </c>
      <c r="AX81" s="221">
        <f>ROUND(AW81*$B$1,3)</f>
        <v>0.768</v>
      </c>
      <c r="AY81" s="221">
        <f>ROUND(AX81*$B$1,3)</f>
        <v>0.7709999999999999</v>
      </c>
      <c r="AZ81" s="221">
        <f>ROUND(AY81*$B$1,3)</f>
        <v>0.774</v>
      </c>
      <c r="BA81" s="221">
        <f>ROUND(AZ81*$B$1,3)</f>
        <v>0.777</v>
      </c>
      <c r="BB81" s="221">
        <f>ROUND(BA81*$B$1,3)</f>
        <v>0.78</v>
      </c>
      <c r="BC81" s="221">
        <f>ROUND(BB81*$B$1,3)</f>
        <v>0.783</v>
      </c>
      <c r="BD81" s="221">
        <f>ROUND(BC81*$B$1,3)</f>
        <v>0.7859999999999999</v>
      </c>
      <c r="BE81" s="221">
        <f>ROUND(BD81*$B$1,3)</f>
        <v>0.789</v>
      </c>
      <c r="BF81" s="221"/>
      <c r="BG81" s="221"/>
      <c r="BH81" s="221"/>
      <c r="BI81" s="221"/>
      <c r="BJ81" s="221"/>
      <c r="BK81" s="221"/>
      <c r="BL81" s="221"/>
      <c r="BM81" s="221"/>
      <c r="BN81" s="221"/>
      <c r="BO81" s="221"/>
      <c r="BP81" s="221"/>
      <c r="BQ81" s="221"/>
      <c r="BR81" s="14"/>
    </row>
    <row r="82" ht="12.75" customHeight="1">
      <c r="A82" s="10"/>
      <c r="B82" s="230"/>
      <c r="C82" t="s" s="227">
        <f>K221</f>
        <v>2506</v>
      </c>
      <c r="D82" s="226">
        <v>201</v>
      </c>
      <c r="E82" t="s" s="220">
        <v>50</v>
      </c>
      <c r="F82" t="s" s="220">
        <v>2550</v>
      </c>
      <c r="G82" s="219">
        <v>75</v>
      </c>
      <c r="H82" s="219">
        <v>175</v>
      </c>
      <c r="I82" t="s" s="220">
        <v>50</v>
      </c>
      <c r="J82" s="221">
        <f>J10</f>
        <v>1.137</v>
      </c>
      <c r="K82" s="221">
        <f>ROUND(J82*$B$1,3)</f>
        <v>1.141</v>
      </c>
      <c r="L82" s="221">
        <f>ROUND(K82*$B$1,3)</f>
        <v>1.145</v>
      </c>
      <c r="M82" s="221">
        <f>ROUND(L82*$B$1,3)</f>
        <v>1.149</v>
      </c>
      <c r="N82" s="221">
        <f>ROUND(M82*$B$1,3)</f>
        <v>1.153</v>
      </c>
      <c r="O82" s="221">
        <f>ROUND(N82*$B$1,3)</f>
        <v>1.157</v>
      </c>
      <c r="P82" s="221">
        <f>ROUND(O82*$B$1,3)</f>
        <v>1.161</v>
      </c>
      <c r="Q82" s="221">
        <f>ROUND(P82*$B$1,3)</f>
        <v>1.165</v>
      </c>
      <c r="R82" s="221">
        <f>ROUND(Q82*$B$1,3)</f>
        <v>1.169</v>
      </c>
      <c r="S82" s="221">
        <f>ROUND(R82*$B$1,3)</f>
        <v>1.173</v>
      </c>
      <c r="T82" s="221">
        <f>ROUND(S82*$B$1,3)</f>
        <v>1.177</v>
      </c>
      <c r="U82" s="221">
        <f>ROUND(T82*$B$1,3)</f>
        <v>1.181</v>
      </c>
      <c r="V82" s="221">
        <f>ROUND(U82*$B$1,3)</f>
        <v>1.185</v>
      </c>
      <c r="W82" s="221">
        <f>ROUND(V82*$B$1,3)</f>
        <v>1.189</v>
      </c>
      <c r="X82" s="221">
        <f>ROUND(W82*$B$1,3)</f>
        <v>1.193</v>
      </c>
      <c r="Y82" s="221">
        <f>ROUND(X82*$B$1,3)</f>
        <v>1.197</v>
      </c>
      <c r="Z82" s="221">
        <f>ROUND(Y82*$B$1,3)</f>
        <v>1.201</v>
      </c>
      <c r="AA82" s="221">
        <f>ROUND(Z82*$B$1,3)</f>
        <v>1.205</v>
      </c>
      <c r="AB82" s="221">
        <f>ROUND(AA82*$B$1,3)</f>
        <v>1.209</v>
      </c>
      <c r="AC82" s="221">
        <f>ROUND(AB82*$B$1,3)</f>
        <v>1.213</v>
      </c>
      <c r="AD82" s="221">
        <f>ROUND(AC82*$B$1,3)</f>
        <v>1.217</v>
      </c>
      <c r="AE82" s="221">
        <f>ROUND(AD82*$B$1,3)</f>
        <v>1.221</v>
      </c>
      <c r="AF82" s="221">
        <f>ROUND(AE82*$B$1,3)</f>
        <v>1.225</v>
      </c>
      <c r="AG82" s="221">
        <f>ROUND(AF82*$B$1,3)</f>
        <v>1.229</v>
      </c>
      <c r="AH82" s="221">
        <f>ROUND(AG82*$B$1,3)</f>
        <v>1.233</v>
      </c>
      <c r="AI82" s="221">
        <f>ROUND(AH82*$B$1,3)</f>
        <v>1.237</v>
      </c>
      <c r="AJ82" s="221">
        <f>ROUND(AI82*$B$1,3)</f>
        <v>1.241</v>
      </c>
      <c r="AK82" s="221">
        <f>ROUND(AJ82*$B$1,3)</f>
        <v>1.245</v>
      </c>
      <c r="AL82" s="221">
        <f>ROUND(AK82*$B$1,3)</f>
        <v>1.249</v>
      </c>
      <c r="AM82" s="221">
        <f>ROUND(AL82*$B$1,3)</f>
        <v>1.253</v>
      </c>
      <c r="AN82" s="221">
        <f>ROUND(AM82*$B$1,3)</f>
        <v>1.257</v>
      </c>
      <c r="AO82" s="221">
        <f>ROUND(AN82*$B$1,3)</f>
        <v>1.261</v>
      </c>
      <c r="AP82" s="221">
        <f>ROUND(AO82*$B$1,3)</f>
        <v>1.265</v>
      </c>
      <c r="AQ82" s="221">
        <f>ROUND(AP82*$B$1,3)</f>
        <v>1.269</v>
      </c>
      <c r="AR82" s="221">
        <f>ROUND(AQ82*$B$1,3)</f>
        <v>1.273</v>
      </c>
      <c r="AS82" s="221">
        <f>ROUND(AR82*$B$1,3)</f>
        <v>1.277</v>
      </c>
      <c r="AT82" s="221">
        <f>ROUND(AS82*$B$1,3)</f>
        <v>1.281</v>
      </c>
      <c r="AU82" s="221">
        <f>ROUND(AT82*$B$1,3)</f>
        <v>1.285</v>
      </c>
      <c r="AV82" s="221">
        <f>ROUND(AU82*$B$1,3)</f>
        <v>1.289</v>
      </c>
      <c r="AW82" s="221">
        <f>ROUND(AV82*$B$1,3)</f>
        <v>1.293</v>
      </c>
      <c r="AX82" s="221">
        <f>ROUND(AW82*$B$1,3)</f>
        <v>1.297</v>
      </c>
      <c r="AY82" s="221">
        <f>ROUND(AX82*$B$1,3)</f>
        <v>1.301</v>
      </c>
      <c r="AZ82" s="221">
        <f>ROUND(AY82*$B$1,3)</f>
        <v>1.305</v>
      </c>
      <c r="BA82" s="221">
        <f>ROUND(AZ82*$B$1,3)</f>
        <v>1.309</v>
      </c>
      <c r="BB82" s="221">
        <f>ROUND(BA82*$B$1,3)</f>
        <v>1.313</v>
      </c>
      <c r="BC82" s="221">
        <f>ROUND(BB82*$B$1,3)</f>
        <v>1.317</v>
      </c>
      <c r="BD82" s="221">
        <f>ROUND(BC82*$B$1,3)</f>
        <v>1.321</v>
      </c>
      <c r="BE82" s="221">
        <f>ROUND(BD82*$B$1,3)</f>
        <v>1.325</v>
      </c>
      <c r="BF82" s="221"/>
      <c r="BG82" s="221"/>
      <c r="BH82" s="221"/>
      <c r="BI82" s="221"/>
      <c r="BJ82" s="221"/>
      <c r="BK82" s="221"/>
      <c r="BL82" s="221"/>
      <c r="BM82" s="221"/>
      <c r="BN82" s="221"/>
      <c r="BO82" s="221"/>
      <c r="BP82" s="221"/>
      <c r="BQ82" s="221"/>
      <c r="BR82" s="14"/>
    </row>
    <row r="83" ht="12.75" customHeight="1">
      <c r="A83" s="10"/>
      <c r="B83" s="230"/>
      <c r="C83" t="s" s="227">
        <f>K221</f>
        <v>2506</v>
      </c>
      <c r="D83" s="226">
        <v>201</v>
      </c>
      <c r="E83" t="s" s="220">
        <v>50</v>
      </c>
      <c r="F83" t="s" s="220">
        <v>2551</v>
      </c>
      <c r="G83" s="219">
        <v>175</v>
      </c>
      <c r="H83" s="219">
        <f>H75</f>
        <v>10000</v>
      </c>
      <c r="I83" t="s" s="220">
        <v>50</v>
      </c>
      <c r="J83" s="221">
        <f>J11</f>
        <v>2.409</v>
      </c>
      <c r="K83" s="221">
        <f>ROUND(J83*$B$1,3)</f>
        <v>2.417</v>
      </c>
      <c r="L83" s="221">
        <f>ROUND(K83*$B$1,3)</f>
        <v>2.425</v>
      </c>
      <c r="M83" s="221">
        <f>ROUND(L83*$B$1,3)</f>
        <v>2.433</v>
      </c>
      <c r="N83" s="221">
        <f>ROUND(M83*$B$1,3)</f>
        <v>2.441</v>
      </c>
      <c r="O83" s="221">
        <f>ROUND(N83*$B$1,3)</f>
        <v>2.449</v>
      </c>
      <c r="P83" s="221">
        <f>ROUND(O83*$B$1,3)</f>
        <v>2.457</v>
      </c>
      <c r="Q83" s="221">
        <f>ROUND(P83*$B$1,3)</f>
        <v>2.465</v>
      </c>
      <c r="R83" s="221">
        <f>ROUND(Q83*$B$1,3)</f>
        <v>2.473</v>
      </c>
      <c r="S83" s="221">
        <f>ROUND(R83*$B$1,3)</f>
        <v>2.481</v>
      </c>
      <c r="T83" s="221">
        <f>ROUND(S83*$B$1,3)</f>
        <v>2.489</v>
      </c>
      <c r="U83" s="221">
        <f>ROUND(T83*$B$1,3)</f>
        <v>2.497</v>
      </c>
      <c r="V83" s="221">
        <f>ROUND(U83*$B$1,3)</f>
        <v>2.505</v>
      </c>
      <c r="W83" s="221">
        <f>ROUND(V83*$B$1,3)</f>
        <v>2.513</v>
      </c>
      <c r="X83" s="221">
        <f>ROUND(W83*$B$1,3)</f>
        <v>2.521</v>
      </c>
      <c r="Y83" s="221">
        <f>ROUND(X83*$B$1,3)</f>
        <v>2.529</v>
      </c>
      <c r="Z83" s="221">
        <f>ROUND(Y83*$B$1,3)</f>
        <v>2.537</v>
      </c>
      <c r="AA83" s="221">
        <f>ROUND(Z83*$B$1,3)</f>
        <v>2.545</v>
      </c>
      <c r="AB83" s="221">
        <f>ROUND(AA83*$B$1,3)</f>
        <v>2.553</v>
      </c>
      <c r="AC83" s="221">
        <f>ROUND(AB83*$B$1,3)</f>
        <v>2.561</v>
      </c>
      <c r="AD83" s="221">
        <f>ROUND(AC83*$B$1,3)</f>
        <v>2.569</v>
      </c>
      <c r="AE83" s="221">
        <f>ROUND(AD83*$B$1,3)</f>
        <v>2.577</v>
      </c>
      <c r="AF83" s="221">
        <f>ROUND(AE83*$B$1,3)</f>
        <v>2.585</v>
      </c>
      <c r="AG83" s="221">
        <f>ROUND(AF83*$B$1,3)</f>
        <v>2.593</v>
      </c>
      <c r="AH83" s="221">
        <f>ROUND(AG83*$B$1,3)</f>
        <v>2.601</v>
      </c>
      <c r="AI83" s="221">
        <f>ROUND(AH83*$B$1,3)</f>
        <v>2.61</v>
      </c>
      <c r="AJ83" s="221">
        <f>ROUND(AI83*$B$1,3)</f>
        <v>2.619</v>
      </c>
      <c r="AK83" s="221">
        <f>ROUND(AJ83*$B$1,3)</f>
        <v>2.628</v>
      </c>
      <c r="AL83" s="221">
        <f>ROUND(AK83*$B$1,3)</f>
        <v>2.637</v>
      </c>
      <c r="AM83" s="221">
        <f>ROUND(AL83*$B$1,3)</f>
        <v>2.646</v>
      </c>
      <c r="AN83" s="221">
        <f>ROUND(AM83*$B$1,3)</f>
        <v>2.655</v>
      </c>
      <c r="AO83" s="221">
        <f>ROUND(AN83*$B$1,3)</f>
        <v>2.664</v>
      </c>
      <c r="AP83" s="221">
        <f>ROUND(AO83*$B$1,3)</f>
        <v>2.673</v>
      </c>
      <c r="AQ83" s="221">
        <f>ROUND(AP83*$B$1,3)</f>
        <v>2.682</v>
      </c>
      <c r="AR83" s="221">
        <f>ROUND(AQ83*$B$1,3)</f>
        <v>2.691</v>
      </c>
      <c r="AS83" s="221">
        <f>ROUND(AR83*$B$1,3)</f>
        <v>2.7</v>
      </c>
      <c r="AT83" s="221">
        <f>ROUND(AS83*$B$1,3)</f>
        <v>2.709</v>
      </c>
      <c r="AU83" s="221">
        <f>ROUND(AT83*$B$1,3)</f>
        <v>2.718</v>
      </c>
      <c r="AV83" s="221">
        <f>ROUND(AU83*$B$1,3)</f>
        <v>2.727</v>
      </c>
      <c r="AW83" s="221">
        <f>ROUND(AV83*$B$1,3)</f>
        <v>2.736</v>
      </c>
      <c r="AX83" s="221">
        <f>ROUND(AW83*$B$1,3)</f>
        <v>2.745</v>
      </c>
      <c r="AY83" s="221">
        <f>ROUND(AX83*$B$1,3)</f>
        <v>2.754</v>
      </c>
      <c r="AZ83" s="221">
        <f>ROUND(AY83*$B$1,3)</f>
        <v>2.763</v>
      </c>
      <c r="BA83" s="221">
        <f>ROUND(AZ83*$B$1,3)</f>
        <v>2.772</v>
      </c>
      <c r="BB83" s="221">
        <f>ROUND(BA83*$B$1,3)</f>
        <v>2.781</v>
      </c>
      <c r="BC83" s="221">
        <f>ROUND(BB83*$B$1,3)</f>
        <v>2.79</v>
      </c>
      <c r="BD83" s="221">
        <f>ROUND(BC83*$B$1,3)</f>
        <v>2.799</v>
      </c>
      <c r="BE83" s="221">
        <f>ROUND(BD83*$B$1,3)</f>
        <v>2.808</v>
      </c>
      <c r="BF83" s="221"/>
      <c r="BG83" s="221"/>
      <c r="BH83" s="221"/>
      <c r="BI83" s="221"/>
      <c r="BJ83" s="221"/>
      <c r="BK83" s="221"/>
      <c r="BL83" s="221"/>
      <c r="BM83" s="221"/>
      <c r="BN83" s="221"/>
      <c r="BO83" s="221"/>
      <c r="BP83" s="221"/>
      <c r="BQ83" s="221"/>
      <c r="BR83" s="14"/>
    </row>
    <row r="84" ht="12.75" customHeight="1">
      <c r="A84" s="10"/>
      <c r="B84" s="230"/>
      <c r="C84" t="s" s="227">
        <f t="shared" si="4019" ref="C84:BE87">""</f>
      </c>
      <c r="D84" t="s" s="154">
        <f t="shared" si="4019"/>
      </c>
      <c r="E84" t="s" s="220">
        <f t="shared" si="4019"/>
      </c>
      <c r="F84" t="s" s="220">
        <f t="shared" si="4019"/>
      </c>
      <c r="G84" t="s" s="154">
        <f t="shared" si="4019"/>
      </c>
      <c r="H84" t="s" s="154">
        <f t="shared" si="4019"/>
      </c>
      <c r="I84" t="s" s="220">
        <f t="shared" si="4019"/>
      </c>
      <c r="J84" t="s" s="223">
        <f t="shared" si="4019"/>
      </c>
      <c r="K84" t="s" s="223">
        <f t="shared" si="4019"/>
      </c>
      <c r="L84" t="s" s="223">
        <f t="shared" si="4019"/>
      </c>
      <c r="M84" t="s" s="223">
        <f t="shared" si="4019"/>
      </c>
      <c r="N84" t="s" s="223">
        <f t="shared" si="4019"/>
      </c>
      <c r="O84" t="s" s="223">
        <f t="shared" si="4019"/>
      </c>
      <c r="P84" t="s" s="223">
        <f t="shared" si="4019"/>
      </c>
      <c r="Q84" t="s" s="223">
        <f t="shared" si="4019"/>
      </c>
      <c r="R84" t="s" s="223">
        <f t="shared" si="4019"/>
      </c>
      <c r="S84" t="s" s="223">
        <f t="shared" si="4019"/>
      </c>
      <c r="T84" t="s" s="223">
        <f t="shared" si="4019"/>
      </c>
      <c r="U84" t="s" s="223">
        <f t="shared" si="4019"/>
      </c>
      <c r="V84" t="s" s="223">
        <f t="shared" si="4019"/>
      </c>
      <c r="W84" t="s" s="223">
        <f t="shared" si="4019"/>
      </c>
      <c r="X84" t="s" s="223">
        <f t="shared" si="4019"/>
      </c>
      <c r="Y84" t="s" s="223">
        <f t="shared" si="4019"/>
      </c>
      <c r="Z84" t="s" s="223">
        <f t="shared" si="4019"/>
      </c>
      <c r="AA84" t="s" s="223">
        <f t="shared" si="4019"/>
      </c>
      <c r="AB84" t="s" s="223">
        <f t="shared" si="4019"/>
      </c>
      <c r="AC84" t="s" s="223">
        <f t="shared" si="4019"/>
      </c>
      <c r="AD84" t="s" s="223">
        <f t="shared" si="4019"/>
      </c>
      <c r="AE84" t="s" s="223">
        <f t="shared" si="4019"/>
      </c>
      <c r="AF84" t="s" s="223">
        <f t="shared" si="4019"/>
      </c>
      <c r="AG84" t="s" s="223">
        <f t="shared" si="4019"/>
      </c>
      <c r="AH84" t="s" s="223">
        <f t="shared" si="4019"/>
      </c>
      <c r="AI84" t="s" s="223">
        <f t="shared" si="4019"/>
      </c>
      <c r="AJ84" t="s" s="223">
        <f t="shared" si="4019"/>
      </c>
      <c r="AK84" t="s" s="223">
        <f t="shared" si="4019"/>
      </c>
      <c r="AL84" t="s" s="223">
        <f t="shared" si="4019"/>
      </c>
      <c r="AM84" t="s" s="223">
        <f t="shared" si="4019"/>
      </c>
      <c r="AN84" t="s" s="223">
        <f t="shared" si="4019"/>
      </c>
      <c r="AO84" t="s" s="223">
        <f t="shared" si="4019"/>
      </c>
      <c r="AP84" t="s" s="223">
        <f t="shared" si="4019"/>
      </c>
      <c r="AQ84" t="s" s="223">
        <f t="shared" si="4019"/>
      </c>
      <c r="AR84" t="s" s="223">
        <f t="shared" si="4019"/>
      </c>
      <c r="AS84" t="s" s="223">
        <f t="shared" si="4019"/>
      </c>
      <c r="AT84" t="s" s="223">
        <f t="shared" si="4019"/>
      </c>
      <c r="AU84" t="s" s="223">
        <f t="shared" si="4019"/>
      </c>
      <c r="AV84" t="s" s="223">
        <f t="shared" si="4019"/>
      </c>
      <c r="AW84" t="s" s="223">
        <f t="shared" si="4019"/>
      </c>
      <c r="AX84" t="s" s="223">
        <f t="shared" si="4019"/>
      </c>
      <c r="AY84" t="s" s="223">
        <f t="shared" si="4019"/>
      </c>
      <c r="AZ84" t="s" s="223">
        <f t="shared" si="4019"/>
      </c>
      <c r="BA84" t="s" s="223">
        <f t="shared" si="4019"/>
      </c>
      <c r="BB84" t="s" s="223">
        <f t="shared" si="4019"/>
      </c>
      <c r="BC84" t="s" s="223">
        <f t="shared" si="4019"/>
      </c>
      <c r="BD84" t="s" s="223">
        <f t="shared" si="4019"/>
      </c>
      <c r="BE84" t="s" s="223">
        <f t="shared" si="4019"/>
      </c>
      <c r="BF84" s="221"/>
      <c r="BG84" s="221"/>
      <c r="BH84" s="221"/>
      <c r="BI84" s="221"/>
      <c r="BJ84" s="221"/>
      <c r="BK84" s="221"/>
      <c r="BL84" s="221"/>
      <c r="BM84" s="221"/>
      <c r="BN84" s="221"/>
      <c r="BO84" s="221"/>
      <c r="BP84" s="221"/>
      <c r="BQ84" s="221"/>
      <c r="BR84" s="14"/>
    </row>
    <row r="85" ht="12.75" customHeight="1">
      <c r="A85" s="10"/>
      <c r="B85" t="s" s="218">
        <v>184</v>
      </c>
      <c r="C85" t="s" s="227">
        <v>2500</v>
      </c>
      <c r="D85" s="226">
        <v>750</v>
      </c>
      <c r="E85" t="s" s="220">
        <v>50</v>
      </c>
      <c r="F85" t="s" s="228">
        <v>2552</v>
      </c>
      <c r="G85" s="219">
        <v>0</v>
      </c>
      <c r="H85" s="219">
        <v>300</v>
      </c>
      <c r="I85" t="s" s="220">
        <v>50</v>
      </c>
      <c r="J85" s="221">
        <v>0.489</v>
      </c>
      <c r="K85" s="221">
        <f>ROUND(J85*$B$1,3)</f>
        <v>0.491</v>
      </c>
      <c r="L85" s="221">
        <f>ROUND(K85*$B$1,3)</f>
        <v>0.493</v>
      </c>
      <c r="M85" s="221">
        <f>ROUND(L85*$B$1,3)</f>
        <v>0.495</v>
      </c>
      <c r="N85" s="221">
        <f>ROUND(M85*$B$1,3)</f>
        <v>0.4970000000000001</v>
      </c>
      <c r="O85" s="221">
        <f>ROUND(N85*$B$1,3)</f>
        <v>0.499</v>
      </c>
      <c r="P85" s="221">
        <f>ROUND(O85*$B$1,3)</f>
        <v>0.501</v>
      </c>
      <c r="Q85" s="221">
        <f>ROUND(P85*$B$1,3)</f>
        <v>0.5029999999999999</v>
      </c>
      <c r="R85" s="221">
        <f>ROUND(Q85*$B$1,3)</f>
        <v>0.505</v>
      </c>
      <c r="S85" s="221">
        <f>ROUND(R85*$B$1,3)</f>
        <v>0.507</v>
      </c>
      <c r="T85" s="221">
        <f>ROUND(S85*$B$1,3)</f>
        <v>0.509</v>
      </c>
      <c r="U85" s="221">
        <f>ROUND(T85*$B$1,3)</f>
        <v>0.511</v>
      </c>
      <c r="V85" s="221">
        <f>ROUND(U85*$B$1,3)</f>
        <v>0.513</v>
      </c>
      <c r="W85" s="221">
        <f>ROUND(V85*$B$1,3)</f>
        <v>0.515</v>
      </c>
      <c r="X85" s="221">
        <f>ROUND(W85*$B$1,3)</f>
        <v>0.517</v>
      </c>
      <c r="Y85" s="221">
        <f>ROUND(X85*$B$1,3)</f>
        <v>0.5189999999999999</v>
      </c>
      <c r="Z85" s="221">
        <f>ROUND(Y85*$B$1,3)</f>
        <v>0.521</v>
      </c>
      <c r="AA85" s="221">
        <f>ROUND(Z85*$B$1,3)</f>
        <v>0.5229999999999999</v>
      </c>
      <c r="AB85" s="221">
        <f>ROUND(AA85*$B$1,3)</f>
        <v>0.525</v>
      </c>
      <c r="AC85" s="221">
        <f>ROUND(AB85*$B$1,3)</f>
        <v>0.527</v>
      </c>
      <c r="AD85" s="221">
        <f>ROUND(AC85*$B$1,3)</f>
        <v>0.529</v>
      </c>
      <c r="AE85" s="221">
        <f>ROUND(AD85*$B$1,3)</f>
        <v>0.531</v>
      </c>
      <c r="AF85" s="221">
        <f>ROUND(AE85*$B$1,3)</f>
        <v>0.533</v>
      </c>
      <c r="AG85" s="221">
        <f>ROUND(AF85*$B$1,3)</f>
        <v>0.5349999999999999</v>
      </c>
      <c r="AH85" s="221">
        <f>ROUND(AG85*$B$1,3)</f>
        <v>0.537</v>
      </c>
      <c r="AI85" s="221">
        <f>ROUND(AH85*$B$1,3)</f>
        <v>0.5389999999999999</v>
      </c>
      <c r="AJ85" s="221">
        <f>ROUND(AI85*$B$1,3)</f>
        <v>0.541</v>
      </c>
      <c r="AK85" s="221">
        <f>ROUND(AJ85*$B$1,3)</f>
        <v>0.5429999999999999</v>
      </c>
      <c r="AL85" s="221">
        <f>ROUND(AK85*$B$1,3)</f>
        <v>0.545</v>
      </c>
      <c r="AM85" s="221">
        <f>ROUND(AL85*$B$1,3)</f>
        <v>0.547</v>
      </c>
      <c r="AN85" s="221">
        <f>ROUND(AM85*$B$1,3)</f>
        <v>0.549</v>
      </c>
      <c r="AO85" s="221">
        <f>ROUND(AN85*$B$1,3)</f>
        <v>0.5509999999999999</v>
      </c>
      <c r="AP85" s="221">
        <f>ROUND(AO85*$B$1,3)</f>
        <v>0.5529999999999999</v>
      </c>
      <c r="AQ85" s="221">
        <f>ROUND(AP85*$B$1,3)</f>
        <v>0.5549999999999999</v>
      </c>
      <c r="AR85" s="221">
        <f>ROUND(AQ85*$B$1,3)</f>
        <v>0.5570000000000001</v>
      </c>
      <c r="AS85" s="221">
        <f>ROUND(AR85*$B$1,3)</f>
        <v>0.5589999999999999</v>
      </c>
      <c r="AT85" s="221">
        <f>ROUND(AS85*$B$1,3)</f>
        <v>0.5610000000000001</v>
      </c>
      <c r="AU85" s="221">
        <f>ROUND(AT85*$B$1,3)</f>
        <v>0.5629999999999999</v>
      </c>
      <c r="AV85" s="221">
        <f>ROUND(AU85*$B$1,3)</f>
        <v>0.5650000000000001</v>
      </c>
      <c r="AW85" s="221">
        <f>ROUND(AV85*$B$1,3)</f>
        <v>0.5669999999999999</v>
      </c>
      <c r="AX85" s="221">
        <f>ROUND(AW85*$B$1,3)</f>
        <v>0.569</v>
      </c>
      <c r="AY85" s="221">
        <f>ROUND(AX85*$B$1,3)</f>
        <v>0.571</v>
      </c>
      <c r="AZ85" s="221">
        <f>ROUND(AY85*$B$1,3)</f>
        <v>0.573</v>
      </c>
      <c r="BA85" s="221">
        <f>ROUND(AZ85*$B$1,3)</f>
        <v>0.575</v>
      </c>
      <c r="BB85" s="221">
        <f>ROUND(BA85*$B$1,3)</f>
        <v>0.5770000000000001</v>
      </c>
      <c r="BC85" s="221">
        <f>ROUND(BB85*$B$1,3)</f>
        <v>0.579</v>
      </c>
      <c r="BD85" s="221">
        <f>ROUND(BC85*$B$1,3)</f>
        <v>0.5810000000000001</v>
      </c>
      <c r="BE85" s="221">
        <f>ROUND(BD85*$B$1,3)</f>
        <v>0.583</v>
      </c>
      <c r="BF85" s="221"/>
      <c r="BG85" s="221"/>
      <c r="BH85" s="221"/>
      <c r="BI85" s="221"/>
      <c r="BJ85" s="221"/>
      <c r="BK85" s="221"/>
      <c r="BL85" s="221"/>
      <c r="BM85" s="221"/>
      <c r="BN85" s="221"/>
      <c r="BO85" s="221"/>
      <c r="BP85" s="221"/>
      <c r="BQ85" s="221"/>
      <c r="BR85" s="14"/>
    </row>
    <row r="86" ht="12.75" customHeight="1">
      <c r="A86" s="10"/>
      <c r="B86" s="222"/>
      <c r="C86" t="s" s="227">
        <v>2500</v>
      </c>
      <c r="D86" s="226">
        <v>750</v>
      </c>
      <c r="E86" t="s" s="220">
        <v>50</v>
      </c>
      <c r="F86" t="s" s="228">
        <v>2553</v>
      </c>
      <c r="G86" s="219">
        <v>300</v>
      </c>
      <c r="H86" s="219">
        <v>750</v>
      </c>
      <c r="I86" t="s" s="220">
        <v>50</v>
      </c>
      <c r="J86" s="225">
        <v>0.638</v>
      </c>
      <c r="K86" s="221">
        <f>ROUND(J86*$B$1,3)</f>
        <v>0.64</v>
      </c>
      <c r="L86" s="221">
        <f>ROUND(K86*$B$1,3)</f>
        <v>0.642</v>
      </c>
      <c r="M86" s="221">
        <f>ROUND(L86*$B$1,3)</f>
        <v>0.644</v>
      </c>
      <c r="N86" s="221">
        <f>ROUND(M86*$B$1,3)</f>
        <v>0.6459999999999999</v>
      </c>
      <c r="O86" s="221">
        <f>ROUND(N86*$B$1,3)</f>
        <v>0.6479999999999999</v>
      </c>
      <c r="P86" s="221">
        <f>ROUND(O86*$B$1,3)</f>
        <v>0.65</v>
      </c>
      <c r="Q86" s="221">
        <f>ROUND(P86*$B$1,3)</f>
        <v>0.652</v>
      </c>
      <c r="R86" s="221">
        <f>ROUND(Q86*$B$1,3)</f>
        <v>0.6540000000000001</v>
      </c>
      <c r="S86" s="221">
        <f>ROUND(R86*$B$1,3)</f>
        <v>0.6559999999999999</v>
      </c>
      <c r="T86" s="221">
        <f>ROUND(S86*$B$1,3)</f>
        <v>0.658</v>
      </c>
      <c r="U86" s="221">
        <f>ROUND(T86*$B$1,3)</f>
        <v>0.6599999999999999</v>
      </c>
      <c r="V86" s="221">
        <f>ROUND(U86*$B$1,3)</f>
        <v>0.662</v>
      </c>
      <c r="W86" s="221">
        <f>ROUND(V86*$B$1,3)</f>
        <v>0.664</v>
      </c>
      <c r="X86" s="221">
        <f>ROUND(W86*$B$1,3)</f>
        <v>0.6659999999999999</v>
      </c>
      <c r="Y86" s="221">
        <f>ROUND(X86*$B$1,3)</f>
        <v>0.6679999999999999</v>
      </c>
      <c r="Z86" s="221">
        <f>ROUND(Y86*$B$1,3)</f>
        <v>0.67</v>
      </c>
      <c r="AA86" s="221">
        <f>ROUND(Z86*$B$1,3)</f>
        <v>0.672</v>
      </c>
      <c r="AB86" s="221">
        <f>ROUND(AA86*$B$1,3)</f>
        <v>0.674</v>
      </c>
      <c r="AC86" s="221">
        <f>ROUND(AB86*$B$1,3)</f>
        <v>0.6759999999999999</v>
      </c>
      <c r="AD86" s="221">
        <f>ROUND(AC86*$B$1,3)</f>
        <v>0.6779999999999999</v>
      </c>
      <c r="AE86" s="221">
        <f>ROUND(AD86*$B$1,3)</f>
        <v>0.6799999999999999</v>
      </c>
      <c r="AF86" s="221">
        <f>ROUND(AE86*$B$1,3)</f>
        <v>0.6820000000000001</v>
      </c>
      <c r="AG86" s="221">
        <f>ROUND(AF86*$B$1,3)</f>
        <v>0.6840000000000001</v>
      </c>
      <c r="AH86" s="221">
        <f>ROUND(AG86*$B$1,3)</f>
        <v>0.6859999999999999</v>
      </c>
      <c r="AI86" s="221">
        <f>ROUND(AH86*$B$1,3)</f>
        <v>0.6879999999999999</v>
      </c>
      <c r="AJ86" s="221">
        <f>ROUND(AI86*$B$1,3)</f>
        <v>0.6900000000000001</v>
      </c>
      <c r="AK86" s="221">
        <f>ROUND(AJ86*$B$1,3)</f>
        <v>0.6919999999999999</v>
      </c>
      <c r="AL86" s="221">
        <f>ROUND(AK86*$B$1,3)</f>
        <v>0.6940000000000001</v>
      </c>
      <c r="AM86" s="221">
        <f>ROUND(AL86*$B$1,3)</f>
        <v>0.696</v>
      </c>
      <c r="AN86" s="221">
        <f>ROUND(AM86*$B$1,3)</f>
        <v>0.698</v>
      </c>
      <c r="AO86" s="221">
        <f>ROUND(AN86*$B$1,3)</f>
        <v>0.7</v>
      </c>
      <c r="AP86" s="221">
        <f>ROUND(AO86*$B$1,3)</f>
        <v>0.7020000000000001</v>
      </c>
      <c r="AQ86" s="221">
        <f>ROUND(AP86*$B$1,3)</f>
        <v>0.7040000000000001</v>
      </c>
      <c r="AR86" s="221">
        <f>ROUND(AQ86*$B$1,3)</f>
        <v>0.706</v>
      </c>
      <c r="AS86" s="221">
        <f>ROUND(AR86*$B$1,3)</f>
        <v>0.708</v>
      </c>
      <c r="AT86" s="221">
        <f>ROUND(AS86*$B$1,3)</f>
        <v>0.71</v>
      </c>
      <c r="AU86" s="221">
        <f>ROUND(AT86*$B$1,3)</f>
        <v>0.712</v>
      </c>
      <c r="AV86" s="221">
        <f>ROUND(AU86*$B$1,3)</f>
        <v>0.7140000000000001</v>
      </c>
      <c r="AW86" s="221">
        <f>ROUND(AV86*$B$1,3)</f>
        <v>0.716</v>
      </c>
      <c r="AX86" s="221">
        <f>ROUND(AW86*$B$1,3)</f>
        <v>0.718</v>
      </c>
      <c r="AY86" s="221">
        <f>ROUND(AX86*$B$1,3)</f>
        <v>0.72</v>
      </c>
      <c r="AZ86" s="221">
        <f>ROUND(AY86*$B$1,3)</f>
        <v>0.7220000000000001</v>
      </c>
      <c r="BA86" s="221">
        <f>ROUND(AZ86*$B$1,3)</f>
        <v>0.724</v>
      </c>
      <c r="BB86" s="221">
        <f>ROUND(BA86*$B$1,3)</f>
        <v>0.726</v>
      </c>
      <c r="BC86" s="221">
        <f>ROUND(BB86*$B$1,3)</f>
        <v>0.728</v>
      </c>
      <c r="BD86" s="221">
        <f>ROUND(BC86*$B$1,3)</f>
        <v>0.73</v>
      </c>
      <c r="BE86" s="221">
        <f>ROUND(BD86*$B$1,3)</f>
        <v>0.732</v>
      </c>
      <c r="BF86" s="221"/>
      <c r="BG86" s="221"/>
      <c r="BH86" s="221"/>
      <c r="BI86" s="221"/>
      <c r="BJ86" s="221"/>
      <c r="BK86" s="221"/>
      <c r="BL86" s="221"/>
      <c r="BM86" s="221"/>
      <c r="BN86" s="221"/>
      <c r="BO86" s="221"/>
      <c r="BP86" s="221"/>
      <c r="BQ86" s="221"/>
      <c r="BR86" s="14"/>
    </row>
    <row r="87" ht="12.75" customHeight="1">
      <c r="A87" s="10"/>
      <c r="B87" s="222"/>
      <c r="C87" t="s" s="227">
        <f t="shared" si="4019"/>
      </c>
      <c r="D87" t="s" s="227">
        <f t="shared" si="4019"/>
      </c>
      <c r="E87" t="s" s="220">
        <f t="shared" si="4019"/>
      </c>
      <c r="F87" t="s" s="228">
        <f t="shared" si="4019"/>
      </c>
      <c r="G87" t="s" s="154">
        <f t="shared" si="4019"/>
      </c>
      <c r="H87" t="s" s="154">
        <f t="shared" si="4019"/>
      </c>
      <c r="I87" t="s" s="220">
        <f t="shared" si="4019"/>
      </c>
      <c r="J87" t="s" s="223">
        <f t="shared" si="4019"/>
      </c>
      <c r="K87" t="s" s="223">
        <f t="shared" si="4019"/>
      </c>
      <c r="L87" t="s" s="223">
        <f t="shared" si="4019"/>
      </c>
      <c r="M87" t="s" s="223">
        <f t="shared" si="4019"/>
      </c>
      <c r="N87" t="s" s="223">
        <f t="shared" si="4019"/>
      </c>
      <c r="O87" t="s" s="223">
        <f t="shared" si="4019"/>
      </c>
      <c r="P87" t="s" s="223">
        <f t="shared" si="4019"/>
      </c>
      <c r="Q87" t="s" s="223">
        <f t="shared" si="4019"/>
      </c>
      <c r="R87" t="s" s="223">
        <f t="shared" si="4019"/>
      </c>
      <c r="S87" t="s" s="223">
        <f t="shared" si="4019"/>
      </c>
      <c r="T87" t="s" s="223">
        <f t="shared" si="4019"/>
      </c>
      <c r="U87" t="s" s="223">
        <f t="shared" si="4019"/>
      </c>
      <c r="V87" t="s" s="223">
        <f t="shared" si="4019"/>
      </c>
      <c r="W87" t="s" s="223">
        <f t="shared" si="4019"/>
      </c>
      <c r="X87" t="s" s="223">
        <f t="shared" si="4019"/>
      </c>
      <c r="Y87" t="s" s="223">
        <f t="shared" si="4019"/>
      </c>
      <c r="Z87" t="s" s="223">
        <f t="shared" si="4019"/>
      </c>
      <c r="AA87" t="s" s="223">
        <f t="shared" si="4019"/>
      </c>
      <c r="AB87" t="s" s="223">
        <f t="shared" si="4019"/>
      </c>
      <c r="AC87" t="s" s="223">
        <f t="shared" si="4019"/>
      </c>
      <c r="AD87" t="s" s="223">
        <f t="shared" si="4019"/>
      </c>
      <c r="AE87" t="s" s="223">
        <f t="shared" si="4019"/>
      </c>
      <c r="AF87" t="s" s="223">
        <f t="shared" si="4019"/>
      </c>
      <c r="AG87" t="s" s="223">
        <f t="shared" si="4019"/>
      </c>
      <c r="AH87" t="s" s="223">
        <f t="shared" si="4019"/>
      </c>
      <c r="AI87" t="s" s="223">
        <f t="shared" si="4019"/>
      </c>
      <c r="AJ87" t="s" s="223">
        <f t="shared" si="4019"/>
      </c>
      <c r="AK87" t="s" s="223">
        <f t="shared" si="4019"/>
      </c>
      <c r="AL87" t="s" s="223">
        <f t="shared" si="4019"/>
      </c>
      <c r="AM87" t="s" s="223">
        <f t="shared" si="4019"/>
      </c>
      <c r="AN87" t="s" s="223">
        <f t="shared" si="4019"/>
      </c>
      <c r="AO87" t="s" s="223">
        <f t="shared" si="4019"/>
      </c>
      <c r="AP87" t="s" s="223">
        <f t="shared" si="4019"/>
      </c>
      <c r="AQ87" t="s" s="223">
        <f t="shared" si="4019"/>
      </c>
      <c r="AR87" t="s" s="223">
        <f t="shared" si="4019"/>
      </c>
      <c r="AS87" t="s" s="223">
        <f t="shared" si="4019"/>
      </c>
      <c r="AT87" t="s" s="223">
        <f t="shared" si="4019"/>
      </c>
      <c r="AU87" t="s" s="223">
        <f t="shared" si="4019"/>
      </c>
      <c r="AV87" t="s" s="223">
        <f t="shared" si="4019"/>
      </c>
      <c r="AW87" t="s" s="223">
        <f t="shared" si="4019"/>
      </c>
      <c r="AX87" t="s" s="223">
        <f t="shared" si="4019"/>
      </c>
      <c r="AY87" t="s" s="223">
        <f t="shared" si="4019"/>
      </c>
      <c r="AZ87" t="s" s="223">
        <f t="shared" si="4019"/>
      </c>
      <c r="BA87" t="s" s="223">
        <f t="shared" si="4019"/>
      </c>
      <c r="BB87" t="s" s="223">
        <f t="shared" si="4019"/>
      </c>
      <c r="BC87" t="s" s="223">
        <f t="shared" si="4019"/>
      </c>
      <c r="BD87" t="s" s="223">
        <f t="shared" si="4019"/>
      </c>
      <c r="BE87" t="s" s="223">
        <f t="shared" si="4019"/>
      </c>
      <c r="BF87" s="221"/>
      <c r="BG87" s="221"/>
      <c r="BH87" s="221"/>
      <c r="BI87" s="221"/>
      <c r="BJ87" s="221"/>
      <c r="BK87" s="221"/>
      <c r="BL87" s="221"/>
      <c r="BM87" s="221"/>
      <c r="BN87" s="221"/>
      <c r="BO87" s="221"/>
      <c r="BP87" s="221"/>
      <c r="BQ87" s="221"/>
      <c r="BR87" s="14"/>
    </row>
    <row r="88" ht="12.75" customHeight="1">
      <c r="A88" s="10"/>
      <c r="B88" s="222"/>
      <c r="C88" t="s" s="227">
        <f t="shared" si="4223" ref="C88:BE88">""</f>
      </c>
      <c r="D88" t="s" s="227">
        <f t="shared" si="4223"/>
      </c>
      <c r="E88" t="s" s="220">
        <f t="shared" si="4223"/>
      </c>
      <c r="F88" t="s" s="228">
        <f t="shared" si="4223"/>
      </c>
      <c r="G88" t="s" s="154">
        <f t="shared" si="4223"/>
      </c>
      <c r="H88" t="s" s="154">
        <f t="shared" si="4223"/>
      </c>
      <c r="I88" t="s" s="220">
        <f t="shared" si="4223"/>
      </c>
      <c r="J88" t="s" s="154">
        <f t="shared" si="4223"/>
      </c>
      <c r="K88" t="s" s="154">
        <f t="shared" si="4223"/>
      </c>
      <c r="L88" t="s" s="154">
        <f t="shared" si="4223"/>
      </c>
      <c r="M88" t="s" s="154">
        <f t="shared" si="4223"/>
      </c>
      <c r="N88" t="s" s="154">
        <f t="shared" si="4223"/>
      </c>
      <c r="O88" t="s" s="154">
        <f t="shared" si="4223"/>
      </c>
      <c r="P88" t="s" s="154">
        <f t="shared" si="4223"/>
      </c>
      <c r="Q88" t="s" s="154">
        <f t="shared" si="4223"/>
      </c>
      <c r="R88" t="s" s="154">
        <f t="shared" si="4223"/>
      </c>
      <c r="S88" t="s" s="154">
        <f t="shared" si="4223"/>
      </c>
      <c r="T88" t="s" s="154">
        <f t="shared" si="4223"/>
      </c>
      <c r="U88" t="s" s="154">
        <f t="shared" si="4223"/>
      </c>
      <c r="V88" t="s" s="154">
        <f t="shared" si="4223"/>
      </c>
      <c r="W88" t="s" s="154">
        <f t="shared" si="4223"/>
      </c>
      <c r="X88" t="s" s="154">
        <f t="shared" si="4223"/>
      </c>
      <c r="Y88" t="s" s="154">
        <f t="shared" si="4223"/>
      </c>
      <c r="Z88" t="s" s="154">
        <f t="shared" si="4223"/>
      </c>
      <c r="AA88" t="s" s="154">
        <f t="shared" si="4223"/>
      </c>
      <c r="AB88" t="s" s="154">
        <f t="shared" si="4223"/>
      </c>
      <c r="AC88" t="s" s="154">
        <f t="shared" si="4223"/>
      </c>
      <c r="AD88" t="s" s="154">
        <f t="shared" si="4223"/>
      </c>
      <c r="AE88" t="s" s="154">
        <f t="shared" si="4223"/>
      </c>
      <c r="AF88" t="s" s="154">
        <f t="shared" si="4223"/>
      </c>
      <c r="AG88" t="s" s="154">
        <f t="shared" si="4223"/>
      </c>
      <c r="AH88" t="s" s="154">
        <f t="shared" si="4223"/>
      </c>
      <c r="AI88" t="s" s="154">
        <f t="shared" si="4223"/>
      </c>
      <c r="AJ88" t="s" s="154">
        <f t="shared" si="4223"/>
      </c>
      <c r="AK88" t="s" s="154">
        <f t="shared" si="4223"/>
      </c>
      <c r="AL88" t="s" s="154">
        <f t="shared" si="4223"/>
      </c>
      <c r="AM88" t="s" s="154">
        <f t="shared" si="4223"/>
      </c>
      <c r="AN88" t="s" s="154">
        <f t="shared" si="4223"/>
      </c>
      <c r="AO88" t="s" s="154">
        <f t="shared" si="4223"/>
      </c>
      <c r="AP88" t="s" s="154">
        <f t="shared" si="4223"/>
      </c>
      <c r="AQ88" t="s" s="154">
        <f t="shared" si="4223"/>
      </c>
      <c r="AR88" t="s" s="154">
        <f t="shared" si="4223"/>
      </c>
      <c r="AS88" t="s" s="154">
        <f t="shared" si="4223"/>
      </c>
      <c r="AT88" t="s" s="154">
        <f t="shared" si="4223"/>
      </c>
      <c r="AU88" t="s" s="154">
        <f t="shared" si="4223"/>
      </c>
      <c r="AV88" t="s" s="154">
        <f t="shared" si="4223"/>
      </c>
      <c r="AW88" t="s" s="154">
        <f t="shared" si="4223"/>
      </c>
      <c r="AX88" t="s" s="154">
        <f t="shared" si="4223"/>
      </c>
      <c r="AY88" t="s" s="154">
        <f t="shared" si="4223"/>
      </c>
      <c r="AZ88" t="s" s="154">
        <f t="shared" si="4223"/>
      </c>
      <c r="BA88" t="s" s="154">
        <f t="shared" si="4223"/>
      </c>
      <c r="BB88" t="s" s="154">
        <f t="shared" si="4223"/>
      </c>
      <c r="BC88" t="s" s="154">
        <f t="shared" si="4223"/>
      </c>
      <c r="BD88" t="s" s="154">
        <f t="shared" si="4223"/>
      </c>
      <c r="BE88" t="s" s="154">
        <f t="shared" si="4223"/>
      </c>
      <c r="BF88" s="225"/>
      <c r="BG88" s="225"/>
      <c r="BH88" s="225"/>
      <c r="BI88" s="225"/>
      <c r="BJ88" s="225"/>
      <c r="BK88" s="225"/>
      <c r="BL88" s="225"/>
      <c r="BM88" s="225"/>
      <c r="BN88" s="225"/>
      <c r="BO88" s="225"/>
      <c r="BP88" s="225"/>
      <c r="BQ88" s="225"/>
      <c r="BR88" s="14"/>
    </row>
    <row r="89" ht="12.75" customHeight="1">
      <c r="A89" s="10"/>
      <c r="B89" s="222"/>
      <c r="C89" t="s" s="227">
        <v>2500</v>
      </c>
      <c r="D89" s="226">
        <v>751</v>
      </c>
      <c r="E89" t="s" s="220">
        <v>50</v>
      </c>
      <c r="F89" t="s" s="228">
        <v>2554</v>
      </c>
      <c r="G89" s="219">
        <v>0</v>
      </c>
      <c r="H89" s="219">
        <v>300</v>
      </c>
      <c r="I89" t="s" s="220">
        <v>50</v>
      </c>
      <c r="J89" s="221">
        <v>0.489</v>
      </c>
      <c r="K89" s="221">
        <f>ROUND(J89*$B$1,3)</f>
        <v>0.491</v>
      </c>
      <c r="L89" s="221">
        <f>ROUND(K89*$B$1,3)</f>
        <v>0.493</v>
      </c>
      <c r="M89" s="221">
        <f>ROUND(L89*$B$1,3)</f>
        <v>0.495</v>
      </c>
      <c r="N89" s="221">
        <f>ROUND(M89*$B$1,3)</f>
        <v>0.4970000000000001</v>
      </c>
      <c r="O89" s="221">
        <f>ROUND(N89*$B$1,3)</f>
        <v>0.499</v>
      </c>
      <c r="P89" s="221">
        <f>ROUND(O89*$B$1,3)</f>
        <v>0.501</v>
      </c>
      <c r="Q89" s="221">
        <f>ROUND(P89*$B$1,3)</f>
        <v>0.5029999999999999</v>
      </c>
      <c r="R89" s="221">
        <f>ROUND(Q89*$B$1,3)</f>
        <v>0.505</v>
      </c>
      <c r="S89" s="221">
        <f>ROUND(R89*$B$1,3)</f>
        <v>0.507</v>
      </c>
      <c r="T89" s="221">
        <f>ROUND(S89*$B$1,3)</f>
        <v>0.509</v>
      </c>
      <c r="U89" s="221">
        <f>ROUND(T89*$B$1,3)</f>
        <v>0.511</v>
      </c>
      <c r="V89" s="221">
        <f>ROUND(U89*$B$1,3)</f>
        <v>0.513</v>
      </c>
      <c r="W89" s="221">
        <f>ROUND(V89*$B$1,3)</f>
        <v>0.515</v>
      </c>
      <c r="X89" s="221">
        <f>ROUND(W89*$B$1,3)</f>
        <v>0.517</v>
      </c>
      <c r="Y89" s="221">
        <f>ROUND(X89*$B$1,3)</f>
        <v>0.5189999999999999</v>
      </c>
      <c r="Z89" s="221">
        <f>ROUND(Y89*$B$1,3)</f>
        <v>0.521</v>
      </c>
      <c r="AA89" s="221">
        <f>ROUND(Z89*$B$1,3)</f>
        <v>0.5229999999999999</v>
      </c>
      <c r="AB89" s="221">
        <f>ROUND(AA89*$B$1,3)</f>
        <v>0.525</v>
      </c>
      <c r="AC89" s="221">
        <f>ROUND(AB89*$B$1,3)</f>
        <v>0.527</v>
      </c>
      <c r="AD89" s="221">
        <f>ROUND(AC89*$B$1,3)</f>
        <v>0.529</v>
      </c>
      <c r="AE89" s="221">
        <f>ROUND(AD89*$B$1,3)</f>
        <v>0.531</v>
      </c>
      <c r="AF89" s="221">
        <f>ROUND(AE89*$B$1,3)</f>
        <v>0.533</v>
      </c>
      <c r="AG89" s="221">
        <f>ROUND(AF89*$B$1,3)</f>
        <v>0.5349999999999999</v>
      </c>
      <c r="AH89" s="221">
        <f>ROUND(AG89*$B$1,3)</f>
        <v>0.537</v>
      </c>
      <c r="AI89" s="221">
        <f>ROUND(AH89*$B$1,3)</f>
        <v>0.5389999999999999</v>
      </c>
      <c r="AJ89" s="221">
        <f>ROUND(AI89*$B$1,3)</f>
        <v>0.541</v>
      </c>
      <c r="AK89" s="221">
        <f>ROUND(AJ89*$B$1,3)</f>
        <v>0.5429999999999999</v>
      </c>
      <c r="AL89" s="221">
        <f>ROUND(AK89*$B$1,3)</f>
        <v>0.545</v>
      </c>
      <c r="AM89" s="221">
        <f>ROUND(AL89*$B$1,3)</f>
        <v>0.547</v>
      </c>
      <c r="AN89" s="221">
        <f>ROUND(AM89*$B$1,3)</f>
        <v>0.549</v>
      </c>
      <c r="AO89" s="221">
        <f>ROUND(AN89*$B$1,3)</f>
        <v>0.5509999999999999</v>
      </c>
      <c r="AP89" s="221">
        <f>ROUND(AO89*$B$1,3)</f>
        <v>0.5529999999999999</v>
      </c>
      <c r="AQ89" s="221">
        <f>ROUND(AP89*$B$1,3)</f>
        <v>0.5549999999999999</v>
      </c>
      <c r="AR89" s="221">
        <f>ROUND(AQ89*$B$1,3)</f>
        <v>0.5570000000000001</v>
      </c>
      <c r="AS89" s="221">
        <f>ROUND(AR89*$B$1,3)</f>
        <v>0.5589999999999999</v>
      </c>
      <c r="AT89" s="221">
        <f>ROUND(AS89*$B$1,3)</f>
        <v>0.5610000000000001</v>
      </c>
      <c r="AU89" s="221">
        <f>ROUND(AT89*$B$1,3)</f>
        <v>0.5629999999999999</v>
      </c>
      <c r="AV89" s="221">
        <f>ROUND(AU89*$B$1,3)</f>
        <v>0.5650000000000001</v>
      </c>
      <c r="AW89" s="221">
        <f>ROUND(AV89*$B$1,3)</f>
        <v>0.5669999999999999</v>
      </c>
      <c r="AX89" s="221">
        <f>ROUND(AW89*$B$1,3)</f>
        <v>0.569</v>
      </c>
      <c r="AY89" s="221">
        <f>ROUND(AX89*$B$1,3)</f>
        <v>0.571</v>
      </c>
      <c r="AZ89" s="221">
        <f>ROUND(AY89*$B$1,3)</f>
        <v>0.573</v>
      </c>
      <c r="BA89" s="221">
        <f>ROUND(AZ89*$B$1,3)</f>
        <v>0.575</v>
      </c>
      <c r="BB89" s="221">
        <f>ROUND(BA89*$B$1,3)</f>
        <v>0.5770000000000001</v>
      </c>
      <c r="BC89" s="221">
        <f>ROUND(BB89*$B$1,3)</f>
        <v>0.579</v>
      </c>
      <c r="BD89" s="221">
        <f>ROUND(BC89*$B$1,3)</f>
        <v>0.5810000000000001</v>
      </c>
      <c r="BE89" s="221">
        <f>ROUND(BD89*$B$1,3)</f>
        <v>0.583</v>
      </c>
      <c r="BF89" s="221"/>
      <c r="BG89" s="221"/>
      <c r="BH89" s="221"/>
      <c r="BI89" s="221"/>
      <c r="BJ89" s="221"/>
      <c r="BK89" s="221"/>
      <c r="BL89" s="221"/>
      <c r="BM89" s="221"/>
      <c r="BN89" s="221"/>
      <c r="BO89" s="221"/>
      <c r="BP89" s="221"/>
      <c r="BQ89" s="221"/>
      <c r="BR89" s="14"/>
    </row>
    <row r="90" ht="12.75" customHeight="1">
      <c r="A90" s="10"/>
      <c r="B90" s="222"/>
      <c r="C90" t="s" s="227">
        <v>2500</v>
      </c>
      <c r="D90" s="226">
        <v>751</v>
      </c>
      <c r="E90" t="s" s="220">
        <v>50</v>
      </c>
      <c r="F90" t="s" s="228">
        <v>2555</v>
      </c>
      <c r="G90" s="219">
        <v>300</v>
      </c>
      <c r="H90" s="219">
        <v>900</v>
      </c>
      <c r="I90" t="s" s="220">
        <v>50</v>
      </c>
      <c r="J90" s="221">
        <v>0.8100000000000001</v>
      </c>
      <c r="K90" s="221">
        <f>ROUND(J90*$B$1,3)</f>
        <v>0.8129999999999999</v>
      </c>
      <c r="L90" s="221">
        <f>ROUND(K90*$B$1,3)</f>
        <v>0.8160000000000001</v>
      </c>
      <c r="M90" s="221">
        <f>ROUND(L90*$B$1,3)</f>
        <v>0.8190000000000002</v>
      </c>
      <c r="N90" s="221">
        <f>ROUND(M90*$B$1,3)</f>
        <v>0.8220000000000001</v>
      </c>
      <c r="O90" s="221">
        <f>ROUND(N90*$B$1,3)</f>
        <v>0.825</v>
      </c>
      <c r="P90" s="221">
        <f>ROUND(O90*$B$1,3)</f>
        <v>0.828</v>
      </c>
      <c r="Q90" s="221">
        <f>ROUND(P90*$B$1,3)</f>
        <v>0.8309999999999998</v>
      </c>
      <c r="R90" s="221">
        <f>ROUND(Q90*$B$1,3)</f>
        <v>0.834</v>
      </c>
      <c r="S90" s="221">
        <f>ROUND(R90*$B$1,3)</f>
        <v>0.8370000000000001</v>
      </c>
      <c r="T90" s="221">
        <f>ROUND(S90*$B$1,3)</f>
        <v>0.8400000000000001</v>
      </c>
      <c r="U90" s="221">
        <f>ROUND(T90*$B$1,3)</f>
        <v>0.843</v>
      </c>
      <c r="V90" s="221">
        <f>ROUND(U90*$B$1,3)</f>
        <v>0.8459999999999999</v>
      </c>
      <c r="W90" s="221">
        <f>ROUND(V90*$B$1,3)</f>
        <v>0.849</v>
      </c>
      <c r="X90" s="221">
        <f>ROUND(W90*$B$1,3)</f>
        <v>0.852</v>
      </c>
      <c r="Y90" s="221">
        <f>ROUND(X90*$B$1,3)</f>
        <v>0.8550000000000001</v>
      </c>
      <c r="Z90" s="221">
        <f>ROUND(Y90*$B$1,3)</f>
        <v>0.858</v>
      </c>
      <c r="AA90" s="221">
        <f>ROUND(Z90*$B$1,3)</f>
        <v>0.861</v>
      </c>
      <c r="AB90" s="221">
        <f>ROUND(AA90*$B$1,3)</f>
        <v>0.8640000000000001</v>
      </c>
      <c r="AC90" s="221">
        <f>ROUND(AB90*$B$1,3)</f>
        <v>0.867</v>
      </c>
      <c r="AD90" s="221">
        <f>ROUND(AC90*$B$1,3)</f>
        <v>0.8699999999999999</v>
      </c>
      <c r="AE90" s="221">
        <f>ROUND(AD90*$B$1,3)</f>
        <v>0.873</v>
      </c>
      <c r="AF90" s="221">
        <f>ROUND(AE90*$B$1,3)</f>
        <v>0.876</v>
      </c>
      <c r="AG90" s="221">
        <f>ROUND(AF90*$B$1,3)</f>
        <v>0.8790000000000001</v>
      </c>
      <c r="AH90" s="221">
        <f>ROUND(AG90*$B$1,3)</f>
        <v>0.882</v>
      </c>
      <c r="AI90" s="221">
        <f>ROUND(AH90*$B$1,3)</f>
        <v>0.885</v>
      </c>
      <c r="AJ90" s="221">
        <f>ROUND(AI90*$B$1,3)</f>
        <v>0.8879999999999999</v>
      </c>
      <c r="AK90" s="221">
        <f>ROUND(AJ90*$B$1,3)</f>
        <v>0.891</v>
      </c>
      <c r="AL90" s="221">
        <f>ROUND(AK90*$B$1,3)</f>
        <v>0.8940000000000001</v>
      </c>
      <c r="AM90" s="221">
        <f>ROUND(AL90*$B$1,3)</f>
        <v>0.897</v>
      </c>
      <c r="AN90" s="221">
        <f>ROUND(AM90*$B$1,3)</f>
        <v>0.9</v>
      </c>
      <c r="AO90" s="221">
        <f>ROUND(AN90*$B$1,3)</f>
        <v>0.9029999999999999</v>
      </c>
      <c r="AP90" s="221">
        <f>ROUND(AO90*$B$1,3)</f>
        <v>0.9059999999999999</v>
      </c>
      <c r="AQ90" s="221">
        <f>ROUND(AP90*$B$1,3)</f>
        <v>0.909</v>
      </c>
      <c r="AR90" s="221">
        <f>ROUND(AQ90*$B$1,3)</f>
        <v>0.9120000000000001</v>
      </c>
      <c r="AS90" s="221">
        <f>ROUND(AR90*$B$1,3)</f>
        <v>0.915</v>
      </c>
      <c r="AT90" s="221">
        <f>ROUND(AS90*$B$1,3)</f>
        <v>0.9179999999999999</v>
      </c>
      <c r="AU90" s="221">
        <f>ROUND(AT90*$B$1,3)</f>
        <v>0.9209999999999999</v>
      </c>
      <c r="AV90" s="221">
        <f>ROUND(AU90*$B$1,3)</f>
        <v>0.924</v>
      </c>
      <c r="AW90" s="221">
        <f>ROUND(AV90*$B$1,3)</f>
        <v>0.9269999999999999</v>
      </c>
      <c r="AX90" s="221">
        <f>ROUND(AW90*$B$1,3)</f>
        <v>0.93</v>
      </c>
      <c r="AY90" s="221">
        <f>ROUND(AX90*$B$1,3)</f>
        <v>0.9330000000000001</v>
      </c>
      <c r="AZ90" s="221">
        <f>ROUND(AY90*$B$1,3)</f>
        <v>0.9359999999999999</v>
      </c>
      <c r="BA90" s="221">
        <f>ROUND(AZ90*$B$1,3)</f>
        <v>0.9390000000000001</v>
      </c>
      <c r="BB90" s="221">
        <f>ROUND(BA90*$B$1,3)</f>
        <v>0.9419999999999999</v>
      </c>
      <c r="BC90" s="221">
        <f>ROUND(BB90*$B$1,3)</f>
        <v>0.945</v>
      </c>
      <c r="BD90" s="221">
        <f>ROUND(BC90*$B$1,3)</f>
        <v>0.9480000000000001</v>
      </c>
      <c r="BE90" s="221">
        <f>ROUND(BD90*$B$1,3)</f>
        <v>0.951</v>
      </c>
      <c r="BF90" s="221"/>
      <c r="BG90" s="221"/>
      <c r="BH90" s="221"/>
      <c r="BI90" s="221"/>
      <c r="BJ90" s="221"/>
      <c r="BK90" s="221"/>
      <c r="BL90" s="221"/>
      <c r="BM90" s="221"/>
      <c r="BN90" s="221"/>
      <c r="BO90" s="221"/>
      <c r="BP90" s="221"/>
      <c r="BQ90" s="221"/>
      <c r="BR90" s="14"/>
    </row>
    <row r="91" ht="12.75" customHeight="1">
      <c r="A91" s="10"/>
      <c r="B91" s="222"/>
      <c r="C91" t="s" s="227">
        <v>2500</v>
      </c>
      <c r="D91" s="226">
        <v>751</v>
      </c>
      <c r="E91" t="s" s="220">
        <v>50</v>
      </c>
      <c r="F91" t="s" s="228">
        <v>2556</v>
      </c>
      <c r="G91" s="219">
        <v>900</v>
      </c>
      <c r="H91" s="219">
        <f>H83</f>
        <v>10000</v>
      </c>
      <c r="I91" t="s" s="220">
        <v>50</v>
      </c>
      <c r="J91" s="221">
        <f>J27</f>
        <v>2.409</v>
      </c>
      <c r="K91" s="221">
        <f>ROUND(J91*$B$1,3)</f>
        <v>2.417</v>
      </c>
      <c r="L91" s="221">
        <f>ROUND(K91*$B$1,3)</f>
        <v>2.425</v>
      </c>
      <c r="M91" s="221">
        <f>ROUND(L91*$B$1,3)</f>
        <v>2.433</v>
      </c>
      <c r="N91" s="221">
        <f>ROUND(M91*$B$1,3)</f>
        <v>2.441</v>
      </c>
      <c r="O91" s="221">
        <f>ROUND(N91*$B$1,3)</f>
        <v>2.449</v>
      </c>
      <c r="P91" s="221">
        <f>ROUND(O91*$B$1,3)</f>
        <v>2.457</v>
      </c>
      <c r="Q91" s="221">
        <f>ROUND(P91*$B$1,3)</f>
        <v>2.465</v>
      </c>
      <c r="R91" s="221">
        <f>ROUND(Q91*$B$1,3)</f>
        <v>2.473</v>
      </c>
      <c r="S91" s="221">
        <f>ROUND(R91*$B$1,3)</f>
        <v>2.481</v>
      </c>
      <c r="T91" s="221">
        <f>ROUND(S91*$B$1,3)</f>
        <v>2.489</v>
      </c>
      <c r="U91" s="221">
        <f>ROUND(T91*$B$1,3)</f>
        <v>2.497</v>
      </c>
      <c r="V91" s="221">
        <f>ROUND(U91*$B$1,3)</f>
        <v>2.505</v>
      </c>
      <c r="W91" s="221">
        <f>ROUND(V91*$B$1,3)</f>
        <v>2.513</v>
      </c>
      <c r="X91" s="221">
        <f>ROUND(W91*$B$1,3)</f>
        <v>2.521</v>
      </c>
      <c r="Y91" s="221">
        <f>ROUND(X91*$B$1,3)</f>
        <v>2.529</v>
      </c>
      <c r="Z91" s="221">
        <f>ROUND(Y91*$B$1,3)</f>
        <v>2.537</v>
      </c>
      <c r="AA91" s="221">
        <f>ROUND(Z91*$B$1,3)</f>
        <v>2.545</v>
      </c>
      <c r="AB91" s="221">
        <f>ROUND(AA91*$B$1,3)</f>
        <v>2.553</v>
      </c>
      <c r="AC91" s="221">
        <f>ROUND(AB91*$B$1,3)</f>
        <v>2.561</v>
      </c>
      <c r="AD91" s="221">
        <f>ROUND(AC91*$B$1,3)</f>
        <v>2.569</v>
      </c>
      <c r="AE91" s="221">
        <f>ROUND(AD91*$B$1,3)</f>
        <v>2.577</v>
      </c>
      <c r="AF91" s="221">
        <f>ROUND(AE91*$B$1,3)</f>
        <v>2.585</v>
      </c>
      <c r="AG91" s="221">
        <f>ROUND(AF91*$B$1,3)</f>
        <v>2.593</v>
      </c>
      <c r="AH91" s="221">
        <f>ROUND(AG91*$B$1,3)</f>
        <v>2.601</v>
      </c>
      <c r="AI91" s="221">
        <f>ROUND(AH91*$B$1,3)</f>
        <v>2.61</v>
      </c>
      <c r="AJ91" s="221">
        <f>ROUND(AI91*$B$1,3)</f>
        <v>2.619</v>
      </c>
      <c r="AK91" s="221">
        <f>ROUND(AJ91*$B$1,3)</f>
        <v>2.628</v>
      </c>
      <c r="AL91" s="221">
        <f>ROUND(AK91*$B$1,3)</f>
        <v>2.637</v>
      </c>
      <c r="AM91" s="221">
        <f>ROUND(AL91*$B$1,3)</f>
        <v>2.646</v>
      </c>
      <c r="AN91" s="221">
        <f>ROUND(AM91*$B$1,3)</f>
        <v>2.655</v>
      </c>
      <c r="AO91" s="221">
        <f>ROUND(AN91*$B$1,3)</f>
        <v>2.664</v>
      </c>
      <c r="AP91" s="221">
        <f>ROUND(AO91*$B$1,3)</f>
        <v>2.673</v>
      </c>
      <c r="AQ91" s="221">
        <f>ROUND(AP91*$B$1,3)</f>
        <v>2.682</v>
      </c>
      <c r="AR91" s="221">
        <f>ROUND(AQ91*$B$1,3)</f>
        <v>2.691</v>
      </c>
      <c r="AS91" s="221">
        <f>ROUND(AR91*$B$1,3)</f>
        <v>2.7</v>
      </c>
      <c r="AT91" s="221">
        <f>ROUND(AS91*$B$1,3)</f>
        <v>2.709</v>
      </c>
      <c r="AU91" s="221">
        <f>ROUND(AT91*$B$1,3)</f>
        <v>2.718</v>
      </c>
      <c r="AV91" s="221">
        <f>ROUND(AU91*$B$1,3)</f>
        <v>2.727</v>
      </c>
      <c r="AW91" s="221">
        <f>ROUND(AV91*$B$1,3)</f>
        <v>2.736</v>
      </c>
      <c r="AX91" s="221">
        <f>ROUND(AW91*$B$1,3)</f>
        <v>2.745</v>
      </c>
      <c r="AY91" s="221">
        <f>ROUND(AX91*$B$1,3)</f>
        <v>2.754</v>
      </c>
      <c r="AZ91" s="221">
        <f>ROUND(AY91*$B$1,3)</f>
        <v>2.763</v>
      </c>
      <c r="BA91" s="221">
        <f>ROUND(AZ91*$B$1,3)</f>
        <v>2.772</v>
      </c>
      <c r="BB91" s="221">
        <f>ROUND(BA91*$B$1,3)</f>
        <v>2.781</v>
      </c>
      <c r="BC91" s="221">
        <f>ROUND(BB91*$B$1,3)</f>
        <v>2.79</v>
      </c>
      <c r="BD91" s="221">
        <f>ROUND(BC91*$B$1,3)</f>
        <v>2.799</v>
      </c>
      <c r="BE91" s="221">
        <f>ROUND(BD91*$B$1,3)</f>
        <v>2.808</v>
      </c>
      <c r="BF91" s="221"/>
      <c r="BG91" s="221"/>
      <c r="BH91" s="221"/>
      <c r="BI91" s="221"/>
      <c r="BJ91" s="221"/>
      <c r="BK91" s="221"/>
      <c r="BL91" s="221"/>
      <c r="BM91" s="221"/>
      <c r="BN91" s="221"/>
      <c r="BO91" s="221"/>
      <c r="BP91" s="221"/>
      <c r="BQ91" s="221"/>
      <c r="BR91" s="14"/>
    </row>
    <row r="92" ht="12.75" customHeight="1">
      <c r="A92" s="10"/>
      <c r="B92" s="222"/>
      <c r="C92" t="s" s="227">
        <f t="shared" si="4421" ref="C92:BE92">""</f>
      </c>
      <c r="D92" t="s" s="227">
        <f t="shared" si="4421"/>
      </c>
      <c r="E92" t="s" s="220">
        <f t="shared" si="4421"/>
      </c>
      <c r="F92" t="s" s="228">
        <f t="shared" si="4421"/>
      </c>
      <c r="G92" t="s" s="154">
        <f t="shared" si="4421"/>
      </c>
      <c r="H92" t="s" s="154">
        <f t="shared" si="4421"/>
      </c>
      <c r="I92" t="s" s="220">
        <f t="shared" si="4421"/>
      </c>
      <c r="J92" t="s" s="223">
        <f t="shared" si="4421"/>
      </c>
      <c r="K92" t="s" s="223">
        <f t="shared" si="4421"/>
      </c>
      <c r="L92" t="s" s="223">
        <f t="shared" si="4421"/>
      </c>
      <c r="M92" t="s" s="223">
        <f t="shared" si="4421"/>
      </c>
      <c r="N92" t="s" s="223">
        <f t="shared" si="4421"/>
      </c>
      <c r="O92" t="s" s="223">
        <f t="shared" si="4421"/>
      </c>
      <c r="P92" t="s" s="223">
        <f t="shared" si="4421"/>
      </c>
      <c r="Q92" t="s" s="223">
        <f t="shared" si="4421"/>
      </c>
      <c r="R92" t="s" s="223">
        <f t="shared" si="4421"/>
      </c>
      <c r="S92" t="s" s="223">
        <f t="shared" si="4421"/>
      </c>
      <c r="T92" t="s" s="223">
        <f t="shared" si="4421"/>
      </c>
      <c r="U92" t="s" s="223">
        <f t="shared" si="4421"/>
      </c>
      <c r="V92" t="s" s="223">
        <f t="shared" si="4421"/>
      </c>
      <c r="W92" t="s" s="223">
        <f t="shared" si="4421"/>
      </c>
      <c r="X92" t="s" s="223">
        <f t="shared" si="4421"/>
      </c>
      <c r="Y92" t="s" s="223">
        <f t="shared" si="4421"/>
      </c>
      <c r="Z92" t="s" s="223">
        <f t="shared" si="4421"/>
      </c>
      <c r="AA92" t="s" s="223">
        <f t="shared" si="4421"/>
      </c>
      <c r="AB92" t="s" s="223">
        <f t="shared" si="4421"/>
      </c>
      <c r="AC92" t="s" s="223">
        <f t="shared" si="4421"/>
      </c>
      <c r="AD92" t="s" s="223">
        <f t="shared" si="4421"/>
      </c>
      <c r="AE92" t="s" s="223">
        <f t="shared" si="4421"/>
      </c>
      <c r="AF92" t="s" s="223">
        <f t="shared" si="4421"/>
      </c>
      <c r="AG92" t="s" s="223">
        <f t="shared" si="4421"/>
      </c>
      <c r="AH92" t="s" s="223">
        <f t="shared" si="4421"/>
      </c>
      <c r="AI92" t="s" s="223">
        <f t="shared" si="4421"/>
      </c>
      <c r="AJ92" t="s" s="223">
        <f t="shared" si="4421"/>
      </c>
      <c r="AK92" t="s" s="223">
        <f t="shared" si="4421"/>
      </c>
      <c r="AL92" t="s" s="223">
        <f t="shared" si="4421"/>
      </c>
      <c r="AM92" t="s" s="223">
        <f t="shared" si="4421"/>
      </c>
      <c r="AN92" t="s" s="223">
        <f t="shared" si="4421"/>
      </c>
      <c r="AO92" t="s" s="223">
        <f t="shared" si="4421"/>
      </c>
      <c r="AP92" t="s" s="223">
        <f t="shared" si="4421"/>
      </c>
      <c r="AQ92" t="s" s="223">
        <f t="shared" si="4421"/>
      </c>
      <c r="AR92" t="s" s="223">
        <f t="shared" si="4421"/>
      </c>
      <c r="AS92" t="s" s="223">
        <f t="shared" si="4421"/>
      </c>
      <c r="AT92" t="s" s="223">
        <f t="shared" si="4421"/>
      </c>
      <c r="AU92" t="s" s="223">
        <f t="shared" si="4421"/>
      </c>
      <c r="AV92" t="s" s="223">
        <f t="shared" si="4421"/>
      </c>
      <c r="AW92" t="s" s="223">
        <f t="shared" si="4421"/>
      </c>
      <c r="AX92" t="s" s="223">
        <f t="shared" si="4421"/>
      </c>
      <c r="AY92" t="s" s="223">
        <f t="shared" si="4421"/>
      </c>
      <c r="AZ92" t="s" s="223">
        <f t="shared" si="4421"/>
      </c>
      <c r="BA92" t="s" s="223">
        <f t="shared" si="4421"/>
      </c>
      <c r="BB92" t="s" s="223">
        <f t="shared" si="4421"/>
      </c>
      <c r="BC92" t="s" s="223">
        <f t="shared" si="4421"/>
      </c>
      <c r="BD92" t="s" s="223">
        <f t="shared" si="4421"/>
      </c>
      <c r="BE92" t="s" s="223">
        <f t="shared" si="4421"/>
      </c>
      <c r="BF92" s="221"/>
      <c r="BG92" s="221"/>
      <c r="BH92" s="221"/>
      <c r="BI92" s="221"/>
      <c r="BJ92" s="221"/>
      <c r="BK92" s="221"/>
      <c r="BL92" s="221"/>
      <c r="BM92" s="221"/>
      <c r="BN92" s="221"/>
      <c r="BO92" s="221"/>
      <c r="BP92" s="221"/>
      <c r="BQ92" s="221"/>
      <c r="BR92" s="14"/>
    </row>
    <row r="93" ht="12.75" customHeight="1">
      <c r="A93" s="10"/>
      <c r="B93" s="222"/>
      <c r="C93" t="s" s="227">
        <f>K221</f>
        <v>2506</v>
      </c>
      <c r="D93" s="219">
        <v>250</v>
      </c>
      <c r="E93" t="s" s="220">
        <v>50</v>
      </c>
      <c r="F93" t="s" s="220">
        <v>2557</v>
      </c>
      <c r="G93" s="219">
        <v>0</v>
      </c>
      <c r="H93" s="219">
        <v>75</v>
      </c>
      <c r="I93" t="s" s="220">
        <v>50</v>
      </c>
      <c r="J93" s="225">
        <f>J5</f>
        <v>0.6870000000000001</v>
      </c>
      <c r="K93" s="221">
        <f>ROUND(J93*$B$1,3)</f>
        <v>0.6890000000000001</v>
      </c>
      <c r="L93" s="221">
        <f>ROUND(K93*$B$1,3)</f>
        <v>0.6909999999999999</v>
      </c>
      <c r="M93" s="221">
        <f>ROUND(L93*$B$1,3)</f>
        <v>0.6929999999999999</v>
      </c>
      <c r="N93" s="221">
        <f>ROUND(M93*$B$1,3)</f>
        <v>0.6950000000000001</v>
      </c>
      <c r="O93" s="221">
        <f>ROUND(N93*$B$1,3)</f>
        <v>0.6970000000000001</v>
      </c>
      <c r="P93" s="221">
        <f>ROUND(O93*$B$1,3)</f>
        <v>0.6990000000000001</v>
      </c>
      <c r="Q93" s="221">
        <f>ROUND(P93*$B$1,3)</f>
        <v>0.701</v>
      </c>
      <c r="R93" s="221">
        <f>ROUND(Q93*$B$1,3)</f>
        <v>0.703</v>
      </c>
      <c r="S93" s="221">
        <f>ROUND(R93*$B$1,3)</f>
        <v>0.705</v>
      </c>
      <c r="T93" s="221">
        <f>ROUND(S93*$B$1,3)</f>
        <v>0.7070000000000001</v>
      </c>
      <c r="U93" s="221">
        <f>ROUND(T93*$B$1,3)</f>
        <v>0.7090000000000001</v>
      </c>
      <c r="V93" s="221">
        <f>ROUND(U93*$B$1,3)</f>
        <v>0.711</v>
      </c>
      <c r="W93" s="221">
        <f>ROUND(V93*$B$1,3)</f>
        <v>0.713</v>
      </c>
      <c r="X93" s="221">
        <f>ROUND(W93*$B$1,3)</f>
        <v>0.7150000000000001</v>
      </c>
      <c r="Y93" s="221">
        <f>ROUND(X93*$B$1,3)</f>
        <v>0.717</v>
      </c>
      <c r="Z93" s="221">
        <f>ROUND(Y93*$B$1,3)</f>
        <v>0.7190000000000001</v>
      </c>
      <c r="AA93" s="221">
        <f>ROUND(Z93*$B$1,3)</f>
        <v>0.7209999999999999</v>
      </c>
      <c r="AB93" s="221">
        <f>ROUND(AA93*$B$1,3)</f>
        <v>0.723</v>
      </c>
      <c r="AC93" s="221">
        <f>ROUND(AB93*$B$1,3)</f>
        <v>0.725</v>
      </c>
      <c r="AD93" s="221">
        <f>ROUND(AC93*$B$1,3)</f>
        <v>0.7270000000000001</v>
      </c>
      <c r="AE93" s="221">
        <f>ROUND(AD93*$B$1,3)</f>
        <v>0.7290000000000001</v>
      </c>
      <c r="AF93" s="221">
        <f>ROUND(AE93*$B$1,3)</f>
        <v>0.731</v>
      </c>
      <c r="AG93" s="221">
        <f>ROUND(AF93*$B$1,3)</f>
        <v>0.733</v>
      </c>
      <c r="AH93" s="221">
        <f>ROUND(AG93*$B$1,3)</f>
        <v>0.735</v>
      </c>
      <c r="AI93" s="221">
        <f>ROUND(AH93*$B$1,3)</f>
        <v>0.737</v>
      </c>
      <c r="AJ93" s="221">
        <f>ROUND(AI93*$B$1,3)</f>
        <v>0.7390000000000001</v>
      </c>
      <c r="AK93" s="221">
        <f>ROUND(AJ93*$B$1,3)</f>
        <v>0.7409999999999999</v>
      </c>
      <c r="AL93" s="221">
        <f>ROUND(AK93*$B$1,3)</f>
        <v>0.743</v>
      </c>
      <c r="AM93" s="221">
        <f>ROUND(AL93*$B$1,3)</f>
        <v>0.745</v>
      </c>
      <c r="AN93" s="221">
        <f>ROUND(AM93*$B$1,3)</f>
        <v>0.7470000000000001</v>
      </c>
      <c r="AO93" s="221">
        <f>ROUND(AN93*$B$1,3)</f>
        <v>0.749</v>
      </c>
      <c r="AP93" s="221">
        <f>ROUND(AO93*$B$1,3)</f>
        <v>0.751</v>
      </c>
      <c r="AQ93" s="221">
        <f>ROUND(AP93*$B$1,3)</f>
        <v>0.7529999999999999</v>
      </c>
      <c r="AR93" s="221">
        <f>ROUND(AQ93*$B$1,3)</f>
        <v>0.755</v>
      </c>
      <c r="AS93" s="221">
        <f>ROUND(AR93*$B$1,3)</f>
        <v>0.757</v>
      </c>
      <c r="AT93" s="221">
        <f>ROUND(AS93*$B$1,3)</f>
        <v>0.7590000000000001</v>
      </c>
      <c r="AU93" s="221">
        <f>ROUND(AT93*$B$1,3)</f>
        <v>0.7609999999999999</v>
      </c>
      <c r="AV93" s="221">
        <f>ROUND(AU93*$B$1,3)</f>
        <v>0.763</v>
      </c>
      <c r="AW93" s="221">
        <f>ROUND(AV93*$B$1,3)</f>
        <v>0.765</v>
      </c>
      <c r="AX93" s="221">
        <f>ROUND(AW93*$B$1,3)</f>
        <v>0.768</v>
      </c>
      <c r="AY93" s="221">
        <f>ROUND(AX93*$B$1,3)</f>
        <v>0.7709999999999999</v>
      </c>
      <c r="AZ93" s="221">
        <f>ROUND(AY93*$B$1,3)</f>
        <v>0.774</v>
      </c>
      <c r="BA93" s="221">
        <f>ROUND(AZ93*$B$1,3)</f>
        <v>0.777</v>
      </c>
      <c r="BB93" s="221">
        <f>ROUND(BA93*$B$1,3)</f>
        <v>0.78</v>
      </c>
      <c r="BC93" s="221">
        <f>ROUND(BB93*$B$1,3)</f>
        <v>0.783</v>
      </c>
      <c r="BD93" s="221">
        <f>ROUND(BC93*$B$1,3)</f>
        <v>0.7859999999999999</v>
      </c>
      <c r="BE93" s="221">
        <f>ROUND(BD93*$B$1,3)</f>
        <v>0.789</v>
      </c>
      <c r="BF93" s="221"/>
      <c r="BG93" s="221"/>
      <c r="BH93" s="221"/>
      <c r="BI93" s="221"/>
      <c r="BJ93" s="221"/>
      <c r="BK93" s="221"/>
      <c r="BL93" s="221"/>
      <c r="BM93" s="221"/>
      <c r="BN93" s="221"/>
      <c r="BO93" s="221"/>
      <c r="BP93" s="221"/>
      <c r="BQ93" s="221"/>
      <c r="BR93" s="14"/>
    </row>
    <row r="94" ht="12.75" customHeight="1">
      <c r="A94" s="10"/>
      <c r="B94" s="222"/>
      <c r="C94" t="s" s="227">
        <f>K221</f>
        <v>2506</v>
      </c>
      <c r="D94" s="219">
        <v>250</v>
      </c>
      <c r="E94" t="s" s="220">
        <v>50</v>
      </c>
      <c r="F94" t="s" s="220">
        <v>2558</v>
      </c>
      <c r="G94" s="219">
        <v>75</v>
      </c>
      <c r="H94" s="219">
        <v>200</v>
      </c>
      <c r="I94" t="s" s="220">
        <v>50</v>
      </c>
      <c r="J94" s="225">
        <f>J6</f>
        <v>0.819</v>
      </c>
      <c r="K94" s="221">
        <f>ROUND(J94*$B$1,3)</f>
        <v>0.8220000000000001</v>
      </c>
      <c r="L94" s="221">
        <f>ROUND(K94*$B$1,3)</f>
        <v>0.825</v>
      </c>
      <c r="M94" s="221">
        <f>ROUND(L94*$B$1,3)</f>
        <v>0.828</v>
      </c>
      <c r="N94" s="221">
        <f>ROUND(M94*$B$1,3)</f>
        <v>0.8309999999999998</v>
      </c>
      <c r="O94" s="221">
        <f>ROUND(N94*$B$1,3)</f>
        <v>0.834</v>
      </c>
      <c r="P94" s="221">
        <f>ROUND(O94*$B$1,3)</f>
        <v>0.8370000000000001</v>
      </c>
      <c r="Q94" s="221">
        <f>ROUND(P94*$B$1,3)</f>
        <v>0.8400000000000001</v>
      </c>
      <c r="R94" s="221">
        <f>ROUND(Q94*$B$1,3)</f>
        <v>0.843</v>
      </c>
      <c r="S94" s="221">
        <f>ROUND(R94*$B$1,3)</f>
        <v>0.8459999999999999</v>
      </c>
      <c r="T94" s="221">
        <f>ROUND(S94*$B$1,3)</f>
        <v>0.849</v>
      </c>
      <c r="U94" s="221">
        <f>ROUND(T94*$B$1,3)</f>
        <v>0.852</v>
      </c>
      <c r="V94" s="221">
        <f>ROUND(U94*$B$1,3)</f>
        <v>0.8550000000000001</v>
      </c>
      <c r="W94" s="221">
        <f>ROUND(V94*$B$1,3)</f>
        <v>0.858</v>
      </c>
      <c r="X94" s="221">
        <f>ROUND(W94*$B$1,3)</f>
        <v>0.861</v>
      </c>
      <c r="Y94" s="221">
        <f>ROUND(X94*$B$1,3)</f>
        <v>0.8640000000000001</v>
      </c>
      <c r="Z94" s="221">
        <f>ROUND(Y94*$B$1,3)</f>
        <v>0.867</v>
      </c>
      <c r="AA94" s="221">
        <f>ROUND(Z94*$B$1,3)</f>
        <v>0.8699999999999999</v>
      </c>
      <c r="AB94" s="221">
        <f>ROUND(AA94*$B$1,3)</f>
        <v>0.873</v>
      </c>
      <c r="AC94" s="221">
        <f>ROUND(AB94*$B$1,3)</f>
        <v>0.876</v>
      </c>
      <c r="AD94" s="221">
        <f>ROUND(AC94*$B$1,3)</f>
        <v>0.8790000000000001</v>
      </c>
      <c r="AE94" s="221">
        <f>ROUND(AD94*$B$1,3)</f>
        <v>0.882</v>
      </c>
      <c r="AF94" s="221">
        <f>ROUND(AE94*$B$1,3)</f>
        <v>0.885</v>
      </c>
      <c r="AG94" s="221">
        <f>ROUND(AF94*$B$1,3)</f>
        <v>0.8879999999999999</v>
      </c>
      <c r="AH94" s="221">
        <f>ROUND(AG94*$B$1,3)</f>
        <v>0.891</v>
      </c>
      <c r="AI94" s="221">
        <f>ROUND(AH94*$B$1,3)</f>
        <v>0.8940000000000001</v>
      </c>
      <c r="AJ94" s="221">
        <f>ROUND(AI94*$B$1,3)</f>
        <v>0.897</v>
      </c>
      <c r="AK94" s="221">
        <f>ROUND(AJ94*$B$1,3)</f>
        <v>0.9</v>
      </c>
      <c r="AL94" s="221">
        <f>ROUND(AK94*$B$1,3)</f>
        <v>0.9029999999999999</v>
      </c>
      <c r="AM94" s="221">
        <f>ROUND(AL94*$B$1,3)</f>
        <v>0.9059999999999999</v>
      </c>
      <c r="AN94" s="221">
        <f>ROUND(AM94*$B$1,3)</f>
        <v>0.909</v>
      </c>
      <c r="AO94" s="221">
        <f>ROUND(AN94*$B$1,3)</f>
        <v>0.9120000000000001</v>
      </c>
      <c r="AP94" s="221">
        <f>ROUND(AO94*$B$1,3)</f>
        <v>0.915</v>
      </c>
      <c r="AQ94" s="221">
        <f>ROUND(AP94*$B$1,3)</f>
        <v>0.9179999999999999</v>
      </c>
      <c r="AR94" s="221">
        <f>ROUND(AQ94*$B$1,3)</f>
        <v>0.9209999999999999</v>
      </c>
      <c r="AS94" s="221">
        <f>ROUND(AR94*$B$1,3)</f>
        <v>0.924</v>
      </c>
      <c r="AT94" s="221">
        <f>ROUND(AS94*$B$1,3)</f>
        <v>0.9269999999999999</v>
      </c>
      <c r="AU94" s="221">
        <f>ROUND(AT94*$B$1,3)</f>
        <v>0.93</v>
      </c>
      <c r="AV94" s="221">
        <f>ROUND(AU94*$B$1,3)</f>
        <v>0.9330000000000001</v>
      </c>
      <c r="AW94" s="221">
        <f>ROUND(AV94*$B$1,3)</f>
        <v>0.9359999999999999</v>
      </c>
      <c r="AX94" s="221">
        <f>ROUND(AW94*$B$1,3)</f>
        <v>0.9390000000000001</v>
      </c>
      <c r="AY94" s="221">
        <f>ROUND(AX94*$B$1,3)</f>
        <v>0.9419999999999999</v>
      </c>
      <c r="AZ94" s="221">
        <f>ROUND(AY94*$B$1,3)</f>
        <v>0.945</v>
      </c>
      <c r="BA94" s="221">
        <f>ROUND(AZ94*$B$1,3)</f>
        <v>0.9480000000000001</v>
      </c>
      <c r="BB94" s="221">
        <f>ROUND(BA94*$B$1,3)</f>
        <v>0.951</v>
      </c>
      <c r="BC94" s="221">
        <f>ROUND(BB94*$B$1,3)</f>
        <v>0.9540000000000001</v>
      </c>
      <c r="BD94" s="221">
        <f>ROUND(BC94*$B$1,3)</f>
        <v>0.9570000000000001</v>
      </c>
      <c r="BE94" s="221">
        <f>ROUND(BD94*$B$1,3)</f>
        <v>0.96</v>
      </c>
      <c r="BF94" s="221"/>
      <c r="BG94" s="221"/>
      <c r="BH94" s="221"/>
      <c r="BI94" s="221"/>
      <c r="BJ94" s="221"/>
      <c r="BK94" s="221"/>
      <c r="BL94" s="221"/>
      <c r="BM94" s="221"/>
      <c r="BN94" s="221"/>
      <c r="BO94" s="221"/>
      <c r="BP94" s="221"/>
      <c r="BQ94" s="221"/>
      <c r="BR94" s="14"/>
    </row>
    <row r="95" ht="12.75" customHeight="1">
      <c r="A95" s="10"/>
      <c r="B95" s="222"/>
      <c r="C95" t="s" s="227">
        <f>K221</f>
        <v>2506</v>
      </c>
      <c r="D95" s="219">
        <v>250</v>
      </c>
      <c r="E95" t="s" s="220">
        <v>50</v>
      </c>
      <c r="F95" t="s" s="220">
        <v>2559</v>
      </c>
      <c r="G95" s="219">
        <v>201</v>
      </c>
      <c r="H95" s="219">
        <v>250</v>
      </c>
      <c r="I95" t="s" s="220">
        <v>50</v>
      </c>
      <c r="J95" s="221">
        <f>J11</f>
        <v>2.409</v>
      </c>
      <c r="K95" s="221">
        <f>ROUND(J95*$B$1,3)</f>
        <v>2.417</v>
      </c>
      <c r="L95" s="221">
        <f>ROUND(K95*$B$1,3)</f>
        <v>2.425</v>
      </c>
      <c r="M95" s="221">
        <f>ROUND(L95*$B$1,3)</f>
        <v>2.433</v>
      </c>
      <c r="N95" s="221">
        <f>ROUND(M95*$B$1,3)</f>
        <v>2.441</v>
      </c>
      <c r="O95" s="221">
        <f>ROUND(N95*$B$1,3)</f>
        <v>2.449</v>
      </c>
      <c r="P95" s="221">
        <f>ROUND(O95*$B$1,3)</f>
        <v>2.457</v>
      </c>
      <c r="Q95" s="221">
        <f>ROUND(P95*$B$1,3)</f>
        <v>2.465</v>
      </c>
      <c r="R95" s="221">
        <f>ROUND(Q95*$B$1,3)</f>
        <v>2.473</v>
      </c>
      <c r="S95" s="221">
        <f>ROUND(R95*$B$1,3)</f>
        <v>2.481</v>
      </c>
      <c r="T95" s="221">
        <f>ROUND(S95*$B$1,3)</f>
        <v>2.489</v>
      </c>
      <c r="U95" s="221">
        <f>ROUND(T95*$B$1,3)</f>
        <v>2.497</v>
      </c>
      <c r="V95" s="221">
        <f>ROUND(U95*$B$1,3)</f>
        <v>2.505</v>
      </c>
      <c r="W95" s="221">
        <f>ROUND(V95*$B$1,3)</f>
        <v>2.513</v>
      </c>
      <c r="X95" s="221">
        <f>ROUND(W95*$B$1,3)</f>
        <v>2.521</v>
      </c>
      <c r="Y95" s="221">
        <f>ROUND(X95*$B$1,3)</f>
        <v>2.529</v>
      </c>
      <c r="Z95" s="221">
        <f>ROUND(Y95*$B$1,3)</f>
        <v>2.537</v>
      </c>
      <c r="AA95" s="221">
        <f>ROUND(Z95*$B$1,3)</f>
        <v>2.545</v>
      </c>
      <c r="AB95" s="221">
        <f>ROUND(AA95*$B$1,3)</f>
        <v>2.553</v>
      </c>
      <c r="AC95" s="221">
        <f>ROUND(AB95*$B$1,3)</f>
        <v>2.561</v>
      </c>
      <c r="AD95" s="221">
        <f>ROUND(AC95*$B$1,3)</f>
        <v>2.569</v>
      </c>
      <c r="AE95" s="221">
        <f>ROUND(AD95*$B$1,3)</f>
        <v>2.577</v>
      </c>
      <c r="AF95" s="221">
        <f>ROUND(AE95*$B$1,3)</f>
        <v>2.585</v>
      </c>
      <c r="AG95" s="221">
        <f>ROUND(AF95*$B$1,3)</f>
        <v>2.593</v>
      </c>
      <c r="AH95" s="221">
        <f>ROUND(AG95*$B$1,3)</f>
        <v>2.601</v>
      </c>
      <c r="AI95" s="221">
        <f>ROUND(AH95*$B$1,3)</f>
        <v>2.61</v>
      </c>
      <c r="AJ95" s="221">
        <f>ROUND(AI95*$B$1,3)</f>
        <v>2.619</v>
      </c>
      <c r="AK95" s="221">
        <f>ROUND(AJ95*$B$1,3)</f>
        <v>2.628</v>
      </c>
      <c r="AL95" s="221">
        <f>ROUND(AK95*$B$1,3)</f>
        <v>2.637</v>
      </c>
      <c r="AM95" s="221">
        <f>ROUND(AL95*$B$1,3)</f>
        <v>2.646</v>
      </c>
      <c r="AN95" s="221">
        <f>ROUND(AM95*$B$1,3)</f>
        <v>2.655</v>
      </c>
      <c r="AO95" s="221">
        <f>ROUND(AN95*$B$1,3)</f>
        <v>2.664</v>
      </c>
      <c r="AP95" s="221">
        <f>ROUND(AO95*$B$1,3)</f>
        <v>2.673</v>
      </c>
      <c r="AQ95" s="221">
        <f>ROUND(AP95*$B$1,3)</f>
        <v>2.682</v>
      </c>
      <c r="AR95" s="221">
        <f>ROUND(AQ95*$B$1,3)</f>
        <v>2.691</v>
      </c>
      <c r="AS95" s="221">
        <f>ROUND(AR95*$B$1,3)</f>
        <v>2.7</v>
      </c>
      <c r="AT95" s="221">
        <f>ROUND(AS95*$B$1,3)</f>
        <v>2.709</v>
      </c>
      <c r="AU95" s="221">
        <f>ROUND(AT95*$B$1,3)</f>
        <v>2.718</v>
      </c>
      <c r="AV95" s="221">
        <f>ROUND(AU95*$B$1,3)</f>
        <v>2.727</v>
      </c>
      <c r="AW95" s="221">
        <f>ROUND(AV95*$B$1,3)</f>
        <v>2.736</v>
      </c>
      <c r="AX95" s="221">
        <f>ROUND(AW95*$B$1,3)</f>
        <v>2.745</v>
      </c>
      <c r="AY95" s="221">
        <f>ROUND(AX95*$B$1,3)</f>
        <v>2.754</v>
      </c>
      <c r="AZ95" s="221">
        <f>ROUND(AY95*$B$1,3)</f>
        <v>2.763</v>
      </c>
      <c r="BA95" s="221">
        <f>ROUND(AZ95*$B$1,3)</f>
        <v>2.772</v>
      </c>
      <c r="BB95" s="221">
        <f>ROUND(BA95*$B$1,3)</f>
        <v>2.781</v>
      </c>
      <c r="BC95" s="221">
        <f>ROUND(BB95*$B$1,3)</f>
        <v>2.79</v>
      </c>
      <c r="BD95" s="221">
        <f>ROUND(BC95*$B$1,3)</f>
        <v>2.799</v>
      </c>
      <c r="BE95" s="221">
        <f>ROUND(BD95*$B$1,3)</f>
        <v>2.808</v>
      </c>
      <c r="BF95" s="221"/>
      <c r="BG95" s="221"/>
      <c r="BH95" s="221"/>
      <c r="BI95" s="221"/>
      <c r="BJ95" s="221"/>
      <c r="BK95" s="221"/>
      <c r="BL95" s="221"/>
      <c r="BM95" s="221"/>
      <c r="BN95" s="221"/>
      <c r="BO95" s="221"/>
      <c r="BP95" s="221"/>
      <c r="BQ95" s="221"/>
      <c r="BR95" s="14"/>
    </row>
    <row r="96" ht="12.75" customHeight="1">
      <c r="A96" s="10"/>
      <c r="B96" s="222"/>
      <c r="C96" t="s" s="227">
        <f t="shared" si="4623" ref="C96:BE96">""</f>
      </c>
      <c r="D96" t="s" s="227">
        <f t="shared" si="4623"/>
      </c>
      <c r="E96" t="s" s="220">
        <f t="shared" si="4623"/>
      </c>
      <c r="F96" t="s" s="228">
        <f t="shared" si="4623"/>
      </c>
      <c r="G96" t="s" s="154">
        <f t="shared" si="4623"/>
      </c>
      <c r="H96" t="s" s="154">
        <f t="shared" si="4623"/>
      </c>
      <c r="I96" t="s" s="220">
        <f t="shared" si="4623"/>
      </c>
      <c r="J96" t="s" s="223">
        <f t="shared" si="4623"/>
      </c>
      <c r="K96" t="s" s="223">
        <f t="shared" si="4623"/>
      </c>
      <c r="L96" t="s" s="223">
        <f t="shared" si="4623"/>
      </c>
      <c r="M96" t="s" s="223">
        <f t="shared" si="4623"/>
      </c>
      <c r="N96" t="s" s="223">
        <f t="shared" si="4623"/>
      </c>
      <c r="O96" t="s" s="223">
        <f t="shared" si="4623"/>
      </c>
      <c r="P96" t="s" s="223">
        <f t="shared" si="4623"/>
      </c>
      <c r="Q96" t="s" s="223">
        <f t="shared" si="4623"/>
      </c>
      <c r="R96" t="s" s="223">
        <f t="shared" si="4623"/>
      </c>
      <c r="S96" t="s" s="223">
        <f t="shared" si="4623"/>
      </c>
      <c r="T96" t="s" s="223">
        <f t="shared" si="4623"/>
      </c>
      <c r="U96" t="s" s="223">
        <f t="shared" si="4623"/>
      </c>
      <c r="V96" t="s" s="223">
        <f t="shared" si="4623"/>
      </c>
      <c r="W96" t="s" s="223">
        <f t="shared" si="4623"/>
      </c>
      <c r="X96" t="s" s="223">
        <f t="shared" si="4623"/>
      </c>
      <c r="Y96" t="s" s="223">
        <f t="shared" si="4623"/>
      </c>
      <c r="Z96" t="s" s="223">
        <f t="shared" si="4623"/>
      </c>
      <c r="AA96" t="s" s="223">
        <f t="shared" si="4623"/>
      </c>
      <c r="AB96" t="s" s="223">
        <f t="shared" si="4623"/>
      </c>
      <c r="AC96" t="s" s="223">
        <f t="shared" si="4623"/>
      </c>
      <c r="AD96" t="s" s="223">
        <f t="shared" si="4623"/>
      </c>
      <c r="AE96" t="s" s="223">
        <f t="shared" si="4623"/>
      </c>
      <c r="AF96" t="s" s="223">
        <f t="shared" si="4623"/>
      </c>
      <c r="AG96" t="s" s="223">
        <f t="shared" si="4623"/>
      </c>
      <c r="AH96" t="s" s="223">
        <f t="shared" si="4623"/>
      </c>
      <c r="AI96" t="s" s="223">
        <f t="shared" si="4623"/>
      </c>
      <c r="AJ96" t="s" s="223">
        <f t="shared" si="4623"/>
      </c>
      <c r="AK96" t="s" s="223">
        <f t="shared" si="4623"/>
      </c>
      <c r="AL96" t="s" s="223">
        <f t="shared" si="4623"/>
      </c>
      <c r="AM96" t="s" s="223">
        <f t="shared" si="4623"/>
      </c>
      <c r="AN96" t="s" s="223">
        <f t="shared" si="4623"/>
      </c>
      <c r="AO96" t="s" s="223">
        <f t="shared" si="4623"/>
      </c>
      <c r="AP96" t="s" s="223">
        <f t="shared" si="4623"/>
      </c>
      <c r="AQ96" t="s" s="223">
        <f t="shared" si="4623"/>
      </c>
      <c r="AR96" t="s" s="223">
        <f t="shared" si="4623"/>
      </c>
      <c r="AS96" t="s" s="223">
        <f t="shared" si="4623"/>
      </c>
      <c r="AT96" t="s" s="223">
        <f t="shared" si="4623"/>
      </c>
      <c r="AU96" t="s" s="223">
        <f t="shared" si="4623"/>
      </c>
      <c r="AV96" t="s" s="223">
        <f t="shared" si="4623"/>
      </c>
      <c r="AW96" t="s" s="223">
        <f t="shared" si="4623"/>
      </c>
      <c r="AX96" t="s" s="223">
        <f t="shared" si="4623"/>
      </c>
      <c r="AY96" t="s" s="223">
        <f t="shared" si="4623"/>
      </c>
      <c r="AZ96" t="s" s="223">
        <f t="shared" si="4623"/>
      </c>
      <c r="BA96" t="s" s="223">
        <f t="shared" si="4623"/>
      </c>
      <c r="BB96" t="s" s="223">
        <f t="shared" si="4623"/>
      </c>
      <c r="BC96" t="s" s="223">
        <f t="shared" si="4623"/>
      </c>
      <c r="BD96" t="s" s="223">
        <f t="shared" si="4623"/>
      </c>
      <c r="BE96" t="s" s="223">
        <f t="shared" si="4623"/>
      </c>
      <c r="BF96" s="221"/>
      <c r="BG96" s="221"/>
      <c r="BH96" s="221"/>
      <c r="BI96" s="221"/>
      <c r="BJ96" s="221"/>
      <c r="BK96" s="221"/>
      <c r="BL96" s="221"/>
      <c r="BM96" s="221"/>
      <c r="BN96" s="221"/>
      <c r="BO96" s="221"/>
      <c r="BP96" s="221"/>
      <c r="BQ96" s="221"/>
      <c r="BR96" s="14"/>
    </row>
    <row r="97" ht="12.75" customHeight="1">
      <c r="A97" s="10"/>
      <c r="B97" s="222"/>
      <c r="C97" t="s" s="227">
        <f>K221</f>
        <v>2506</v>
      </c>
      <c r="D97" s="226">
        <v>251</v>
      </c>
      <c r="E97" t="s" s="220">
        <v>50</v>
      </c>
      <c r="F97" t="s" s="220">
        <v>2560</v>
      </c>
      <c r="G97" s="219">
        <v>0</v>
      </c>
      <c r="H97" s="219">
        <v>75</v>
      </c>
      <c r="I97" t="s" s="220">
        <v>50</v>
      </c>
      <c r="J97" s="221">
        <f>J5</f>
        <v>0.6870000000000001</v>
      </c>
      <c r="K97" s="221">
        <f>ROUND(J97*$B$1,3)</f>
        <v>0.6890000000000001</v>
      </c>
      <c r="L97" s="221">
        <f>ROUND(K97*$B$1,3)</f>
        <v>0.6909999999999999</v>
      </c>
      <c r="M97" s="221">
        <f>ROUND(L97*$B$1,3)</f>
        <v>0.6929999999999999</v>
      </c>
      <c r="N97" s="221">
        <f>ROUND(M97*$B$1,3)</f>
        <v>0.6950000000000001</v>
      </c>
      <c r="O97" s="221">
        <f>ROUND(N97*$B$1,3)</f>
        <v>0.6970000000000001</v>
      </c>
      <c r="P97" s="221">
        <f>ROUND(O97*$B$1,3)</f>
        <v>0.6990000000000001</v>
      </c>
      <c r="Q97" s="221">
        <f>ROUND(P97*$B$1,3)</f>
        <v>0.701</v>
      </c>
      <c r="R97" s="221">
        <f>ROUND(Q97*$B$1,3)</f>
        <v>0.703</v>
      </c>
      <c r="S97" s="221">
        <f>ROUND(R97*$B$1,3)</f>
        <v>0.705</v>
      </c>
      <c r="T97" s="221">
        <f>ROUND(S97*$B$1,3)</f>
        <v>0.7070000000000001</v>
      </c>
      <c r="U97" s="221">
        <f>ROUND(T97*$B$1,3)</f>
        <v>0.7090000000000001</v>
      </c>
      <c r="V97" s="221">
        <f>ROUND(U97*$B$1,3)</f>
        <v>0.711</v>
      </c>
      <c r="W97" s="221">
        <f>ROUND(V97*$B$1,3)</f>
        <v>0.713</v>
      </c>
      <c r="X97" s="221">
        <f>ROUND(W97*$B$1,3)</f>
        <v>0.7150000000000001</v>
      </c>
      <c r="Y97" s="221">
        <f>ROUND(X97*$B$1,3)</f>
        <v>0.717</v>
      </c>
      <c r="Z97" s="221">
        <f>ROUND(Y97*$B$1,3)</f>
        <v>0.7190000000000001</v>
      </c>
      <c r="AA97" s="221">
        <f>ROUND(Z97*$B$1,3)</f>
        <v>0.7209999999999999</v>
      </c>
      <c r="AB97" s="221">
        <f>ROUND(AA97*$B$1,3)</f>
        <v>0.723</v>
      </c>
      <c r="AC97" s="221">
        <f>ROUND(AB97*$B$1,3)</f>
        <v>0.725</v>
      </c>
      <c r="AD97" s="221">
        <f>ROUND(AC97*$B$1,3)</f>
        <v>0.7270000000000001</v>
      </c>
      <c r="AE97" s="221">
        <f>ROUND(AD97*$B$1,3)</f>
        <v>0.7290000000000001</v>
      </c>
      <c r="AF97" s="221">
        <f>ROUND(AE97*$B$1,3)</f>
        <v>0.731</v>
      </c>
      <c r="AG97" s="221">
        <f>ROUND(AF97*$B$1,3)</f>
        <v>0.733</v>
      </c>
      <c r="AH97" s="221">
        <f>ROUND(AG97*$B$1,3)</f>
        <v>0.735</v>
      </c>
      <c r="AI97" s="221">
        <f>ROUND(AH97*$B$1,3)</f>
        <v>0.737</v>
      </c>
      <c r="AJ97" s="221">
        <f>ROUND(AI97*$B$1,3)</f>
        <v>0.7390000000000001</v>
      </c>
      <c r="AK97" s="221">
        <f>ROUND(AJ97*$B$1,3)</f>
        <v>0.7409999999999999</v>
      </c>
      <c r="AL97" s="221">
        <f>ROUND(AK97*$B$1,3)</f>
        <v>0.743</v>
      </c>
      <c r="AM97" s="221">
        <f>ROUND(AL97*$B$1,3)</f>
        <v>0.745</v>
      </c>
      <c r="AN97" s="221">
        <f>ROUND(AM97*$B$1,3)</f>
        <v>0.7470000000000001</v>
      </c>
      <c r="AO97" s="221">
        <f>ROUND(AN97*$B$1,3)</f>
        <v>0.749</v>
      </c>
      <c r="AP97" s="221">
        <f>ROUND(AO97*$B$1,3)</f>
        <v>0.751</v>
      </c>
      <c r="AQ97" s="221">
        <f>ROUND(AP97*$B$1,3)</f>
        <v>0.7529999999999999</v>
      </c>
      <c r="AR97" s="221">
        <f>ROUND(AQ97*$B$1,3)</f>
        <v>0.755</v>
      </c>
      <c r="AS97" s="221">
        <f>ROUND(AR97*$B$1,3)</f>
        <v>0.757</v>
      </c>
      <c r="AT97" s="221">
        <f>ROUND(AS97*$B$1,3)</f>
        <v>0.7590000000000001</v>
      </c>
      <c r="AU97" s="221">
        <f>ROUND(AT97*$B$1,3)</f>
        <v>0.7609999999999999</v>
      </c>
      <c r="AV97" s="221">
        <f>ROUND(AU97*$B$1,3)</f>
        <v>0.763</v>
      </c>
      <c r="AW97" s="221">
        <f>ROUND(AV97*$B$1,3)</f>
        <v>0.765</v>
      </c>
      <c r="AX97" s="221">
        <f>ROUND(AW97*$B$1,3)</f>
        <v>0.768</v>
      </c>
      <c r="AY97" s="221">
        <f>ROUND(AX97*$B$1,3)</f>
        <v>0.7709999999999999</v>
      </c>
      <c r="AZ97" s="221">
        <f>ROUND(AY97*$B$1,3)</f>
        <v>0.774</v>
      </c>
      <c r="BA97" s="221">
        <f>ROUND(AZ97*$B$1,3)</f>
        <v>0.777</v>
      </c>
      <c r="BB97" s="221">
        <f>ROUND(BA97*$B$1,3)</f>
        <v>0.78</v>
      </c>
      <c r="BC97" s="221">
        <f>ROUND(BB97*$B$1,3)</f>
        <v>0.783</v>
      </c>
      <c r="BD97" s="221">
        <f>ROUND(BC97*$B$1,3)</f>
        <v>0.7859999999999999</v>
      </c>
      <c r="BE97" s="221">
        <f>ROUND(BD97*$B$1,3)</f>
        <v>0.789</v>
      </c>
      <c r="BF97" s="221"/>
      <c r="BG97" s="221"/>
      <c r="BH97" s="221"/>
      <c r="BI97" s="221"/>
      <c r="BJ97" s="221"/>
      <c r="BK97" s="221"/>
      <c r="BL97" s="221"/>
      <c r="BM97" s="221"/>
      <c r="BN97" s="221"/>
      <c r="BO97" s="221"/>
      <c r="BP97" s="221"/>
      <c r="BQ97" s="221"/>
      <c r="BR97" s="14"/>
    </row>
    <row r="98" ht="12.75" customHeight="1">
      <c r="A98" s="10"/>
      <c r="B98" s="222"/>
      <c r="C98" t="s" s="227">
        <f>K221</f>
        <v>2506</v>
      </c>
      <c r="D98" s="226">
        <v>251</v>
      </c>
      <c r="E98" t="s" s="220">
        <v>50</v>
      </c>
      <c r="F98" t="s" s="220">
        <v>2561</v>
      </c>
      <c r="G98" s="219">
        <v>75</v>
      </c>
      <c r="H98" s="219">
        <v>200</v>
      </c>
      <c r="I98" t="s" s="220">
        <v>50</v>
      </c>
      <c r="J98" s="225">
        <f>J10</f>
        <v>1.137</v>
      </c>
      <c r="K98" s="221">
        <f>ROUND(J98*$B$1,3)</f>
        <v>1.141</v>
      </c>
      <c r="L98" s="221">
        <f>ROUND(K98*$B$1,3)</f>
        <v>1.145</v>
      </c>
      <c r="M98" s="221">
        <f>ROUND(L98*$B$1,3)</f>
        <v>1.149</v>
      </c>
      <c r="N98" s="221">
        <f>ROUND(M98*$B$1,3)</f>
        <v>1.153</v>
      </c>
      <c r="O98" s="221">
        <f>ROUND(N98*$B$1,3)</f>
        <v>1.157</v>
      </c>
      <c r="P98" s="221">
        <f>ROUND(O98*$B$1,3)</f>
        <v>1.161</v>
      </c>
      <c r="Q98" s="221">
        <f>ROUND(P98*$B$1,3)</f>
        <v>1.165</v>
      </c>
      <c r="R98" s="221">
        <f>ROUND(Q98*$B$1,3)</f>
        <v>1.169</v>
      </c>
      <c r="S98" s="221">
        <f>ROUND(R98*$B$1,3)</f>
        <v>1.173</v>
      </c>
      <c r="T98" s="221">
        <f>ROUND(S98*$B$1,3)</f>
        <v>1.177</v>
      </c>
      <c r="U98" s="221">
        <f>ROUND(T98*$B$1,3)</f>
        <v>1.181</v>
      </c>
      <c r="V98" s="221">
        <f>ROUND(U98*$B$1,3)</f>
        <v>1.185</v>
      </c>
      <c r="W98" s="221">
        <f>ROUND(V98*$B$1,3)</f>
        <v>1.189</v>
      </c>
      <c r="X98" s="221">
        <f>ROUND(W98*$B$1,3)</f>
        <v>1.193</v>
      </c>
      <c r="Y98" s="221">
        <f>ROUND(X98*$B$1,3)</f>
        <v>1.197</v>
      </c>
      <c r="Z98" s="221">
        <f>ROUND(Y98*$B$1,3)</f>
        <v>1.201</v>
      </c>
      <c r="AA98" s="221">
        <f>ROUND(Z98*$B$1,3)</f>
        <v>1.205</v>
      </c>
      <c r="AB98" s="221">
        <f>ROUND(AA98*$B$1,3)</f>
        <v>1.209</v>
      </c>
      <c r="AC98" s="221">
        <f>ROUND(AB98*$B$1,3)</f>
        <v>1.213</v>
      </c>
      <c r="AD98" s="221">
        <f>ROUND(AC98*$B$1,3)</f>
        <v>1.217</v>
      </c>
      <c r="AE98" s="221">
        <f>ROUND(AD98*$B$1,3)</f>
        <v>1.221</v>
      </c>
      <c r="AF98" s="221">
        <f>ROUND(AE98*$B$1,3)</f>
        <v>1.225</v>
      </c>
      <c r="AG98" s="221">
        <f>ROUND(AF98*$B$1,3)</f>
        <v>1.229</v>
      </c>
      <c r="AH98" s="221">
        <f>ROUND(AG98*$B$1,3)</f>
        <v>1.233</v>
      </c>
      <c r="AI98" s="221">
        <f>ROUND(AH98*$B$1,3)</f>
        <v>1.237</v>
      </c>
      <c r="AJ98" s="221">
        <f>ROUND(AI98*$B$1,3)</f>
        <v>1.241</v>
      </c>
      <c r="AK98" s="221">
        <f>ROUND(AJ98*$B$1,3)</f>
        <v>1.245</v>
      </c>
      <c r="AL98" s="221">
        <f>ROUND(AK98*$B$1,3)</f>
        <v>1.249</v>
      </c>
      <c r="AM98" s="221">
        <f>ROUND(AL98*$B$1,3)</f>
        <v>1.253</v>
      </c>
      <c r="AN98" s="221">
        <f>ROUND(AM98*$B$1,3)</f>
        <v>1.257</v>
      </c>
      <c r="AO98" s="221">
        <f>ROUND(AN98*$B$1,3)</f>
        <v>1.261</v>
      </c>
      <c r="AP98" s="221">
        <f>ROUND(AO98*$B$1,3)</f>
        <v>1.265</v>
      </c>
      <c r="AQ98" s="221">
        <f>ROUND(AP98*$B$1,3)</f>
        <v>1.269</v>
      </c>
      <c r="AR98" s="221">
        <f>ROUND(AQ98*$B$1,3)</f>
        <v>1.273</v>
      </c>
      <c r="AS98" s="221">
        <f>ROUND(AR98*$B$1,3)</f>
        <v>1.277</v>
      </c>
      <c r="AT98" s="221">
        <f>ROUND(AS98*$B$1,3)</f>
        <v>1.281</v>
      </c>
      <c r="AU98" s="221">
        <f>ROUND(AT98*$B$1,3)</f>
        <v>1.285</v>
      </c>
      <c r="AV98" s="221">
        <f>ROUND(AU98*$B$1,3)</f>
        <v>1.289</v>
      </c>
      <c r="AW98" s="221">
        <f>ROUND(AV98*$B$1,3)</f>
        <v>1.293</v>
      </c>
      <c r="AX98" s="221">
        <f>ROUND(AW98*$B$1,3)</f>
        <v>1.297</v>
      </c>
      <c r="AY98" s="221">
        <f>ROUND(AX98*$B$1,3)</f>
        <v>1.301</v>
      </c>
      <c r="AZ98" s="221">
        <f>ROUND(AY98*$B$1,3)</f>
        <v>1.305</v>
      </c>
      <c r="BA98" s="221">
        <f>ROUND(AZ98*$B$1,3)</f>
        <v>1.309</v>
      </c>
      <c r="BB98" s="221">
        <f>ROUND(BA98*$B$1,3)</f>
        <v>1.313</v>
      </c>
      <c r="BC98" s="221">
        <f>ROUND(BB98*$B$1,3)</f>
        <v>1.317</v>
      </c>
      <c r="BD98" s="221">
        <f>ROUND(BC98*$B$1,3)</f>
        <v>1.321</v>
      </c>
      <c r="BE98" s="221">
        <f>ROUND(BD98*$B$1,3)</f>
        <v>1.325</v>
      </c>
      <c r="BF98" s="221"/>
      <c r="BG98" s="221"/>
      <c r="BH98" s="221"/>
      <c r="BI98" s="221"/>
      <c r="BJ98" s="221"/>
      <c r="BK98" s="221"/>
      <c r="BL98" s="221"/>
      <c r="BM98" s="221"/>
      <c r="BN98" s="221"/>
      <c r="BO98" s="221"/>
      <c r="BP98" s="221"/>
      <c r="BQ98" s="221"/>
      <c r="BR98" s="14"/>
    </row>
    <row r="99" ht="12.75" customHeight="1">
      <c r="A99" s="10"/>
      <c r="B99" s="222"/>
      <c r="C99" t="s" s="227">
        <f>K221</f>
        <v>2506</v>
      </c>
      <c r="D99" s="226">
        <v>251</v>
      </c>
      <c r="E99" t="s" s="220">
        <v>50</v>
      </c>
      <c r="F99" t="s" s="220">
        <v>2562</v>
      </c>
      <c r="G99" s="219">
        <v>200</v>
      </c>
      <c r="H99" s="219">
        <f>H91</f>
        <v>10000</v>
      </c>
      <c r="I99" t="s" s="220">
        <v>50</v>
      </c>
      <c r="J99" s="221">
        <f>J11</f>
        <v>2.409</v>
      </c>
      <c r="K99" s="221">
        <f>ROUND(J99*$B$1,3)</f>
        <v>2.417</v>
      </c>
      <c r="L99" s="221">
        <f>ROUND(K99*$B$1,3)</f>
        <v>2.425</v>
      </c>
      <c r="M99" s="221">
        <f>ROUND(L99*$B$1,3)</f>
        <v>2.433</v>
      </c>
      <c r="N99" s="221">
        <f>ROUND(M99*$B$1,3)</f>
        <v>2.441</v>
      </c>
      <c r="O99" s="221">
        <f>ROUND(N99*$B$1,3)</f>
        <v>2.449</v>
      </c>
      <c r="P99" s="221">
        <f>ROUND(O99*$B$1,3)</f>
        <v>2.457</v>
      </c>
      <c r="Q99" s="221">
        <f>ROUND(P99*$B$1,3)</f>
        <v>2.465</v>
      </c>
      <c r="R99" s="221">
        <f>ROUND(Q99*$B$1,3)</f>
        <v>2.473</v>
      </c>
      <c r="S99" s="221">
        <f>ROUND(R99*$B$1,3)</f>
        <v>2.481</v>
      </c>
      <c r="T99" s="221">
        <f>ROUND(S99*$B$1,3)</f>
        <v>2.489</v>
      </c>
      <c r="U99" s="221">
        <f>ROUND(T99*$B$1,3)</f>
        <v>2.497</v>
      </c>
      <c r="V99" s="221">
        <f>ROUND(U99*$B$1,3)</f>
        <v>2.505</v>
      </c>
      <c r="W99" s="221">
        <f>ROUND(V99*$B$1,3)</f>
        <v>2.513</v>
      </c>
      <c r="X99" s="221">
        <f>ROUND(W99*$B$1,3)</f>
        <v>2.521</v>
      </c>
      <c r="Y99" s="221">
        <f>ROUND(X99*$B$1,3)</f>
        <v>2.529</v>
      </c>
      <c r="Z99" s="221">
        <f>ROUND(Y99*$B$1,3)</f>
        <v>2.537</v>
      </c>
      <c r="AA99" s="221">
        <f>ROUND(Z99*$B$1,3)</f>
        <v>2.545</v>
      </c>
      <c r="AB99" s="221">
        <f>ROUND(AA99*$B$1,3)</f>
        <v>2.553</v>
      </c>
      <c r="AC99" s="221">
        <f>ROUND(AB99*$B$1,3)</f>
        <v>2.561</v>
      </c>
      <c r="AD99" s="221">
        <f>ROUND(AC99*$B$1,3)</f>
        <v>2.569</v>
      </c>
      <c r="AE99" s="221">
        <f>ROUND(AD99*$B$1,3)</f>
        <v>2.577</v>
      </c>
      <c r="AF99" s="221">
        <f>ROUND(AE99*$B$1,3)</f>
        <v>2.585</v>
      </c>
      <c r="AG99" s="221">
        <f>ROUND(AF99*$B$1,3)</f>
        <v>2.593</v>
      </c>
      <c r="AH99" s="221">
        <f>ROUND(AG99*$B$1,3)</f>
        <v>2.601</v>
      </c>
      <c r="AI99" s="221">
        <f>ROUND(AH99*$B$1,3)</f>
        <v>2.61</v>
      </c>
      <c r="AJ99" s="221">
        <f>ROUND(AI99*$B$1,3)</f>
        <v>2.619</v>
      </c>
      <c r="AK99" s="221">
        <f>ROUND(AJ99*$B$1,3)</f>
        <v>2.628</v>
      </c>
      <c r="AL99" s="221">
        <f>ROUND(AK99*$B$1,3)</f>
        <v>2.637</v>
      </c>
      <c r="AM99" s="221">
        <f>ROUND(AL99*$B$1,3)</f>
        <v>2.646</v>
      </c>
      <c r="AN99" s="221">
        <f>ROUND(AM99*$B$1,3)</f>
        <v>2.655</v>
      </c>
      <c r="AO99" s="221">
        <f>ROUND(AN99*$B$1,3)</f>
        <v>2.664</v>
      </c>
      <c r="AP99" s="221">
        <f>ROUND(AO99*$B$1,3)</f>
        <v>2.673</v>
      </c>
      <c r="AQ99" s="221">
        <f>ROUND(AP99*$B$1,3)</f>
        <v>2.682</v>
      </c>
      <c r="AR99" s="221">
        <f>ROUND(AQ99*$B$1,3)</f>
        <v>2.691</v>
      </c>
      <c r="AS99" s="221">
        <f>ROUND(AR99*$B$1,3)</f>
        <v>2.7</v>
      </c>
      <c r="AT99" s="221">
        <f>ROUND(AS99*$B$1,3)</f>
        <v>2.709</v>
      </c>
      <c r="AU99" s="221">
        <f>ROUND(AT99*$B$1,3)</f>
        <v>2.718</v>
      </c>
      <c r="AV99" s="221">
        <f>ROUND(AU99*$B$1,3)</f>
        <v>2.727</v>
      </c>
      <c r="AW99" s="221">
        <f>ROUND(AV99*$B$1,3)</f>
        <v>2.736</v>
      </c>
      <c r="AX99" s="221">
        <f>ROUND(AW99*$B$1,3)</f>
        <v>2.745</v>
      </c>
      <c r="AY99" s="221">
        <f>ROUND(AX99*$B$1,3)</f>
        <v>2.754</v>
      </c>
      <c r="AZ99" s="221">
        <f>ROUND(AY99*$B$1,3)</f>
        <v>2.763</v>
      </c>
      <c r="BA99" s="221">
        <f>ROUND(AZ99*$B$1,3)</f>
        <v>2.772</v>
      </c>
      <c r="BB99" s="221">
        <f>ROUND(BA99*$B$1,3)</f>
        <v>2.781</v>
      </c>
      <c r="BC99" s="221">
        <f>ROUND(BB99*$B$1,3)</f>
        <v>2.79</v>
      </c>
      <c r="BD99" s="221">
        <f>ROUND(BC99*$B$1,3)</f>
        <v>2.799</v>
      </c>
      <c r="BE99" s="221">
        <f>ROUND(BD99*$B$1,3)</f>
        <v>2.808</v>
      </c>
      <c r="BF99" s="221"/>
      <c r="BG99" s="221"/>
      <c r="BH99" s="221"/>
      <c r="BI99" s="221"/>
      <c r="BJ99" s="221"/>
      <c r="BK99" s="221"/>
      <c r="BL99" s="221"/>
      <c r="BM99" s="221"/>
      <c r="BN99" s="221"/>
      <c r="BO99" s="221"/>
      <c r="BP99" s="221"/>
      <c r="BQ99" s="221"/>
      <c r="BR99" s="14"/>
    </row>
    <row r="100" ht="12.75" customHeight="1">
      <c r="A100" s="10"/>
      <c r="B100" s="222"/>
      <c r="C100" t="s" s="227">
        <f t="shared" si="4826" ref="C100:BE103">""</f>
      </c>
      <c r="D100" t="s" s="227">
        <f t="shared" si="4826"/>
      </c>
      <c r="E100" t="s" s="220">
        <f t="shared" si="4826"/>
      </c>
      <c r="F100" t="s" s="220">
        <f t="shared" si="4826"/>
      </c>
      <c r="G100" t="s" s="154">
        <f t="shared" si="4826"/>
      </c>
      <c r="H100" t="s" s="154">
        <f t="shared" si="4826"/>
      </c>
      <c r="I100" t="s" s="220">
        <f t="shared" si="4826"/>
      </c>
      <c r="J100" t="s" s="223">
        <f t="shared" si="4826"/>
      </c>
      <c r="K100" t="s" s="223">
        <f t="shared" si="4826"/>
      </c>
      <c r="L100" t="s" s="223">
        <f t="shared" si="4826"/>
      </c>
      <c r="M100" t="s" s="223">
        <f t="shared" si="4826"/>
      </c>
      <c r="N100" t="s" s="223">
        <f t="shared" si="4826"/>
      </c>
      <c r="O100" t="s" s="223">
        <f t="shared" si="4826"/>
      </c>
      <c r="P100" t="s" s="223">
        <f t="shared" si="4826"/>
      </c>
      <c r="Q100" t="s" s="223">
        <f t="shared" si="4826"/>
      </c>
      <c r="R100" t="s" s="223">
        <f t="shared" si="4826"/>
      </c>
      <c r="S100" t="s" s="223">
        <f t="shared" si="4826"/>
      </c>
      <c r="T100" t="s" s="223">
        <f t="shared" si="4826"/>
      </c>
      <c r="U100" t="s" s="223">
        <f t="shared" si="4826"/>
      </c>
      <c r="V100" t="s" s="223">
        <f t="shared" si="4826"/>
      </c>
      <c r="W100" t="s" s="223">
        <f t="shared" si="4826"/>
      </c>
      <c r="X100" t="s" s="223">
        <f t="shared" si="4826"/>
      </c>
      <c r="Y100" t="s" s="223">
        <f t="shared" si="4826"/>
      </c>
      <c r="Z100" t="s" s="223">
        <f t="shared" si="4826"/>
      </c>
      <c r="AA100" t="s" s="223">
        <f t="shared" si="4826"/>
      </c>
      <c r="AB100" t="s" s="223">
        <f t="shared" si="4826"/>
      </c>
      <c r="AC100" t="s" s="223">
        <f t="shared" si="4826"/>
      </c>
      <c r="AD100" t="s" s="223">
        <f t="shared" si="4826"/>
      </c>
      <c r="AE100" t="s" s="223">
        <f t="shared" si="4826"/>
      </c>
      <c r="AF100" t="s" s="223">
        <f t="shared" si="4826"/>
      </c>
      <c r="AG100" t="s" s="223">
        <f t="shared" si="4826"/>
      </c>
      <c r="AH100" t="s" s="223">
        <f t="shared" si="4826"/>
      </c>
      <c r="AI100" t="s" s="223">
        <f t="shared" si="4826"/>
      </c>
      <c r="AJ100" t="s" s="223">
        <f t="shared" si="4826"/>
      </c>
      <c r="AK100" t="s" s="223">
        <f t="shared" si="4826"/>
      </c>
      <c r="AL100" t="s" s="223">
        <f t="shared" si="4826"/>
      </c>
      <c r="AM100" t="s" s="223">
        <f t="shared" si="4826"/>
      </c>
      <c r="AN100" t="s" s="223">
        <f t="shared" si="4826"/>
      </c>
      <c r="AO100" t="s" s="223">
        <f t="shared" si="4826"/>
      </c>
      <c r="AP100" t="s" s="223">
        <f t="shared" si="4826"/>
      </c>
      <c r="AQ100" t="s" s="223">
        <f t="shared" si="4826"/>
      </c>
      <c r="AR100" t="s" s="223">
        <f t="shared" si="4826"/>
      </c>
      <c r="AS100" t="s" s="223">
        <f t="shared" si="4826"/>
      </c>
      <c r="AT100" t="s" s="223">
        <f t="shared" si="4826"/>
      </c>
      <c r="AU100" t="s" s="223">
        <f t="shared" si="4826"/>
      </c>
      <c r="AV100" t="s" s="223">
        <f t="shared" si="4826"/>
      </c>
      <c r="AW100" t="s" s="223">
        <f t="shared" si="4826"/>
      </c>
      <c r="AX100" t="s" s="223">
        <f t="shared" si="4826"/>
      </c>
      <c r="AY100" t="s" s="223">
        <f t="shared" si="4826"/>
      </c>
      <c r="AZ100" t="s" s="223">
        <f t="shared" si="4826"/>
      </c>
      <c r="BA100" t="s" s="223">
        <f t="shared" si="4826"/>
      </c>
      <c r="BB100" t="s" s="223">
        <f t="shared" si="4826"/>
      </c>
      <c r="BC100" t="s" s="223">
        <f t="shared" si="4826"/>
      </c>
      <c r="BD100" t="s" s="223">
        <f t="shared" si="4826"/>
      </c>
      <c r="BE100" t="s" s="223">
        <f t="shared" si="4826"/>
      </c>
      <c r="BF100" s="221"/>
      <c r="BG100" s="221"/>
      <c r="BH100" s="221"/>
      <c r="BI100" s="221"/>
      <c r="BJ100" s="221"/>
      <c r="BK100" s="221"/>
      <c r="BL100" s="221"/>
      <c r="BM100" s="221"/>
      <c r="BN100" s="221"/>
      <c r="BO100" s="221"/>
      <c r="BP100" s="221"/>
      <c r="BQ100" s="221"/>
      <c r="BR100" s="14"/>
    </row>
    <row r="101" ht="12.75" customHeight="1">
      <c r="A101" s="10"/>
      <c r="B101" t="s" s="218">
        <v>150</v>
      </c>
      <c r="C101" t="s" s="227">
        <v>2500</v>
      </c>
      <c r="D101" s="226">
        <v>1200</v>
      </c>
      <c r="E101" t="s" s="220">
        <v>50</v>
      </c>
      <c r="F101" t="s" s="228">
        <v>2563</v>
      </c>
      <c r="G101" s="219">
        <v>0</v>
      </c>
      <c r="H101" s="219">
        <v>300</v>
      </c>
      <c r="I101" t="s" s="220">
        <v>50</v>
      </c>
      <c r="J101" s="221">
        <f>J85</f>
        <v>0.489</v>
      </c>
      <c r="K101" s="221">
        <f>ROUND(J101*$B$1,3)</f>
        <v>0.491</v>
      </c>
      <c r="L101" s="221">
        <f>ROUND(K101*$B$1,3)</f>
        <v>0.493</v>
      </c>
      <c r="M101" s="221">
        <f>ROUND(L101*$B$1,3)</f>
        <v>0.495</v>
      </c>
      <c r="N101" s="221">
        <f>ROUND(M101*$B$1,3)</f>
        <v>0.4970000000000001</v>
      </c>
      <c r="O101" s="221">
        <f>ROUND(N101*$B$1,3)</f>
        <v>0.499</v>
      </c>
      <c r="P101" s="221">
        <f>ROUND(O101*$B$1,3)</f>
        <v>0.501</v>
      </c>
      <c r="Q101" s="221">
        <f>ROUND(P101*$B$1,3)</f>
        <v>0.5029999999999999</v>
      </c>
      <c r="R101" s="221">
        <f>ROUND(Q101*$B$1,3)</f>
        <v>0.505</v>
      </c>
      <c r="S101" s="221">
        <f>ROUND(R101*$B$1,3)</f>
        <v>0.507</v>
      </c>
      <c r="T101" s="221">
        <f>ROUND(S101*$B$1,3)</f>
        <v>0.509</v>
      </c>
      <c r="U101" s="221">
        <f>ROUND(T101*$B$1,3)</f>
        <v>0.511</v>
      </c>
      <c r="V101" s="221">
        <f>ROUND(U101*$B$1,3)</f>
        <v>0.513</v>
      </c>
      <c r="W101" s="221">
        <f>ROUND(V101*$B$1,3)</f>
        <v>0.515</v>
      </c>
      <c r="X101" s="221">
        <f>ROUND(W101*$B$1,3)</f>
        <v>0.517</v>
      </c>
      <c r="Y101" s="221">
        <f>ROUND(X101*$B$1,3)</f>
        <v>0.5189999999999999</v>
      </c>
      <c r="Z101" s="221">
        <f>ROUND(Y101*$B$1,3)</f>
        <v>0.521</v>
      </c>
      <c r="AA101" s="221">
        <f>ROUND(Z101*$B$1,3)</f>
        <v>0.5229999999999999</v>
      </c>
      <c r="AB101" s="221">
        <f>ROUND(AA101*$B$1,3)</f>
        <v>0.525</v>
      </c>
      <c r="AC101" s="221">
        <f>ROUND(AB101*$B$1,3)</f>
        <v>0.527</v>
      </c>
      <c r="AD101" s="221">
        <f>ROUND(AC101*$B$1,3)</f>
        <v>0.529</v>
      </c>
      <c r="AE101" s="221">
        <f>ROUND(AD101*$B$1,3)</f>
        <v>0.531</v>
      </c>
      <c r="AF101" s="221">
        <f>ROUND(AE101*$B$1,3)</f>
        <v>0.533</v>
      </c>
      <c r="AG101" s="221">
        <f>ROUND(AF101*$B$1,3)</f>
        <v>0.5349999999999999</v>
      </c>
      <c r="AH101" s="221">
        <f>ROUND(AG101*$B$1,3)</f>
        <v>0.537</v>
      </c>
      <c r="AI101" s="221">
        <f>ROUND(AH101*$B$1,3)</f>
        <v>0.5389999999999999</v>
      </c>
      <c r="AJ101" s="221">
        <f>ROUND(AI101*$B$1,3)</f>
        <v>0.541</v>
      </c>
      <c r="AK101" s="221">
        <f>ROUND(AJ101*$B$1,3)</f>
        <v>0.5429999999999999</v>
      </c>
      <c r="AL101" s="221">
        <f>ROUND(AK101*$B$1,3)</f>
        <v>0.545</v>
      </c>
      <c r="AM101" s="221">
        <f>ROUND(AL101*$B$1,3)</f>
        <v>0.547</v>
      </c>
      <c r="AN101" s="221">
        <f>ROUND(AM101*$B$1,3)</f>
        <v>0.549</v>
      </c>
      <c r="AO101" s="221">
        <f>ROUND(AN101*$B$1,3)</f>
        <v>0.5509999999999999</v>
      </c>
      <c r="AP101" s="221">
        <f>ROUND(AO101*$B$1,3)</f>
        <v>0.5529999999999999</v>
      </c>
      <c r="AQ101" s="221">
        <f>ROUND(AP101*$B$1,3)</f>
        <v>0.5549999999999999</v>
      </c>
      <c r="AR101" s="221">
        <f>ROUND(AQ101*$B$1,3)</f>
        <v>0.5570000000000001</v>
      </c>
      <c r="AS101" s="221">
        <f>ROUND(AR101*$B$1,3)</f>
        <v>0.5589999999999999</v>
      </c>
      <c r="AT101" s="221">
        <f>ROUND(AS101*$B$1,3)</f>
        <v>0.5610000000000001</v>
      </c>
      <c r="AU101" s="221">
        <f>ROUND(AT101*$B$1,3)</f>
        <v>0.5629999999999999</v>
      </c>
      <c r="AV101" s="221">
        <f>ROUND(AU101*$B$1,3)</f>
        <v>0.5650000000000001</v>
      </c>
      <c r="AW101" s="221">
        <f>ROUND(AV101*$B$1,3)</f>
        <v>0.5669999999999999</v>
      </c>
      <c r="AX101" s="221">
        <f>ROUND(AW101*$B$1,3)</f>
        <v>0.569</v>
      </c>
      <c r="AY101" s="221">
        <f>ROUND(AX101*$B$1,3)</f>
        <v>0.571</v>
      </c>
      <c r="AZ101" s="221">
        <f>ROUND(AY101*$B$1,3)</f>
        <v>0.573</v>
      </c>
      <c r="BA101" s="221">
        <f>ROUND(AZ101*$B$1,3)</f>
        <v>0.575</v>
      </c>
      <c r="BB101" s="221">
        <f>ROUND(BA101*$B$1,3)</f>
        <v>0.5770000000000001</v>
      </c>
      <c r="BC101" s="221">
        <f>ROUND(BB101*$B$1,3)</f>
        <v>0.579</v>
      </c>
      <c r="BD101" s="221">
        <f>ROUND(BC101*$B$1,3)</f>
        <v>0.5810000000000001</v>
      </c>
      <c r="BE101" s="221">
        <f>ROUND(BD101*$B$1,3)</f>
        <v>0.583</v>
      </c>
      <c r="BF101" s="221"/>
      <c r="BG101" s="221"/>
      <c r="BH101" s="221"/>
      <c r="BI101" s="221"/>
      <c r="BJ101" s="221"/>
      <c r="BK101" s="221"/>
      <c r="BL101" s="221"/>
      <c r="BM101" s="221"/>
      <c r="BN101" s="221"/>
      <c r="BO101" s="221"/>
      <c r="BP101" s="221"/>
      <c r="BQ101" s="221"/>
      <c r="BR101" s="14"/>
    </row>
    <row r="102" ht="12.75" customHeight="1">
      <c r="A102" s="10"/>
      <c r="B102" s="222"/>
      <c r="C102" t="s" s="227">
        <v>2500</v>
      </c>
      <c r="D102" s="226">
        <v>1200</v>
      </c>
      <c r="E102" t="s" s="220">
        <v>50</v>
      </c>
      <c r="F102" t="s" s="228">
        <v>2564</v>
      </c>
      <c r="G102" s="219">
        <v>300</v>
      </c>
      <c r="H102" s="219">
        <v>1200</v>
      </c>
      <c r="I102" t="s" s="220">
        <v>50</v>
      </c>
      <c r="J102" s="221">
        <f>J86</f>
        <v>0.638</v>
      </c>
      <c r="K102" s="221">
        <f>ROUND(J102*$B$1,3)</f>
        <v>0.64</v>
      </c>
      <c r="L102" s="221">
        <f>ROUND(K102*$B$1,3)</f>
        <v>0.642</v>
      </c>
      <c r="M102" s="221">
        <f>ROUND(L102*$B$1,3)</f>
        <v>0.644</v>
      </c>
      <c r="N102" s="221">
        <f>ROUND(M102*$B$1,3)</f>
        <v>0.6459999999999999</v>
      </c>
      <c r="O102" s="221">
        <f>ROUND(N102*$B$1,3)</f>
        <v>0.6479999999999999</v>
      </c>
      <c r="P102" s="221">
        <f>ROUND(O102*$B$1,3)</f>
        <v>0.65</v>
      </c>
      <c r="Q102" s="221">
        <f>ROUND(P102*$B$1,3)</f>
        <v>0.652</v>
      </c>
      <c r="R102" s="221">
        <f>ROUND(Q102*$B$1,3)</f>
        <v>0.6540000000000001</v>
      </c>
      <c r="S102" s="221">
        <f>ROUND(R102*$B$1,3)</f>
        <v>0.6559999999999999</v>
      </c>
      <c r="T102" s="221">
        <f>ROUND(S102*$B$1,3)</f>
        <v>0.658</v>
      </c>
      <c r="U102" s="221">
        <f>ROUND(T102*$B$1,3)</f>
        <v>0.6599999999999999</v>
      </c>
      <c r="V102" s="221">
        <f>ROUND(U102*$B$1,3)</f>
        <v>0.662</v>
      </c>
      <c r="W102" s="221">
        <f>ROUND(V102*$B$1,3)</f>
        <v>0.664</v>
      </c>
      <c r="X102" s="221">
        <f>ROUND(W102*$B$1,3)</f>
        <v>0.6659999999999999</v>
      </c>
      <c r="Y102" s="221">
        <f>ROUND(X102*$B$1,3)</f>
        <v>0.6679999999999999</v>
      </c>
      <c r="Z102" s="221">
        <f>ROUND(Y102*$B$1,3)</f>
        <v>0.67</v>
      </c>
      <c r="AA102" s="221">
        <f>ROUND(Z102*$B$1,3)</f>
        <v>0.672</v>
      </c>
      <c r="AB102" s="221">
        <f>ROUND(AA102*$B$1,3)</f>
        <v>0.674</v>
      </c>
      <c r="AC102" s="221">
        <f>ROUND(AB102*$B$1,3)</f>
        <v>0.6759999999999999</v>
      </c>
      <c r="AD102" s="221">
        <f>ROUND(AC102*$B$1,3)</f>
        <v>0.6779999999999999</v>
      </c>
      <c r="AE102" s="221">
        <f>ROUND(AD102*$B$1,3)</f>
        <v>0.6799999999999999</v>
      </c>
      <c r="AF102" s="221">
        <f>ROUND(AE102*$B$1,3)</f>
        <v>0.6820000000000001</v>
      </c>
      <c r="AG102" s="221">
        <f>ROUND(AF102*$B$1,3)</f>
        <v>0.6840000000000001</v>
      </c>
      <c r="AH102" s="221">
        <f>ROUND(AG102*$B$1,3)</f>
        <v>0.6859999999999999</v>
      </c>
      <c r="AI102" s="221">
        <f>ROUND(AH102*$B$1,3)</f>
        <v>0.6879999999999999</v>
      </c>
      <c r="AJ102" s="221">
        <f>ROUND(AI102*$B$1,3)</f>
        <v>0.6900000000000001</v>
      </c>
      <c r="AK102" s="221">
        <f>ROUND(AJ102*$B$1,3)</f>
        <v>0.6919999999999999</v>
      </c>
      <c r="AL102" s="221">
        <f>ROUND(AK102*$B$1,3)</f>
        <v>0.6940000000000001</v>
      </c>
      <c r="AM102" s="221">
        <f>ROUND(AL102*$B$1,3)</f>
        <v>0.696</v>
      </c>
      <c r="AN102" s="221">
        <f>ROUND(AM102*$B$1,3)</f>
        <v>0.698</v>
      </c>
      <c r="AO102" s="221">
        <f>ROUND(AN102*$B$1,3)</f>
        <v>0.7</v>
      </c>
      <c r="AP102" s="221">
        <f>ROUND(AO102*$B$1,3)</f>
        <v>0.7020000000000001</v>
      </c>
      <c r="AQ102" s="221">
        <f>ROUND(AP102*$B$1,3)</f>
        <v>0.7040000000000001</v>
      </c>
      <c r="AR102" s="221">
        <f>ROUND(AQ102*$B$1,3)</f>
        <v>0.706</v>
      </c>
      <c r="AS102" s="221">
        <f>ROUND(AR102*$B$1,3)</f>
        <v>0.708</v>
      </c>
      <c r="AT102" s="221">
        <f>ROUND(AS102*$B$1,3)</f>
        <v>0.71</v>
      </c>
      <c r="AU102" s="221">
        <f>ROUND(AT102*$B$1,3)</f>
        <v>0.712</v>
      </c>
      <c r="AV102" s="221">
        <f>ROUND(AU102*$B$1,3)</f>
        <v>0.7140000000000001</v>
      </c>
      <c r="AW102" s="221">
        <f>ROUND(AV102*$B$1,3)</f>
        <v>0.716</v>
      </c>
      <c r="AX102" s="221">
        <f>ROUND(AW102*$B$1,3)</f>
        <v>0.718</v>
      </c>
      <c r="AY102" s="221">
        <f>ROUND(AX102*$B$1,3)</f>
        <v>0.72</v>
      </c>
      <c r="AZ102" s="221">
        <f>ROUND(AY102*$B$1,3)</f>
        <v>0.7220000000000001</v>
      </c>
      <c r="BA102" s="221">
        <f>ROUND(AZ102*$B$1,3)</f>
        <v>0.724</v>
      </c>
      <c r="BB102" s="221">
        <f>ROUND(BA102*$B$1,3)</f>
        <v>0.726</v>
      </c>
      <c r="BC102" s="221">
        <f>ROUND(BB102*$B$1,3)</f>
        <v>0.728</v>
      </c>
      <c r="BD102" s="221">
        <f>ROUND(BC102*$B$1,3)</f>
        <v>0.73</v>
      </c>
      <c r="BE102" s="221">
        <f>ROUND(BD102*$B$1,3)</f>
        <v>0.732</v>
      </c>
      <c r="BF102" s="221"/>
      <c r="BG102" s="221"/>
      <c r="BH102" s="221"/>
      <c r="BI102" s="221"/>
      <c r="BJ102" s="221"/>
      <c r="BK102" s="221"/>
      <c r="BL102" s="221"/>
      <c r="BM102" s="221"/>
      <c r="BN102" s="221"/>
      <c r="BO102" s="221"/>
      <c r="BP102" s="221"/>
      <c r="BQ102" s="221"/>
      <c r="BR102" s="14"/>
    </row>
    <row r="103" ht="12.75" customHeight="1">
      <c r="A103" s="10"/>
      <c r="B103" s="222"/>
      <c r="C103" t="s" s="227">
        <f t="shared" si="4826"/>
      </c>
      <c r="D103" t="s" s="227">
        <f t="shared" si="4826"/>
      </c>
      <c r="E103" t="s" s="220">
        <f t="shared" si="4826"/>
      </c>
      <c r="F103" t="s" s="228">
        <f t="shared" si="4826"/>
      </c>
      <c r="G103" t="s" s="154">
        <f t="shared" si="4826"/>
      </c>
      <c r="H103" t="s" s="154">
        <f t="shared" si="4826"/>
      </c>
      <c r="I103" t="s" s="220">
        <f t="shared" si="4826"/>
      </c>
      <c r="J103" t="s" s="223">
        <f t="shared" si="4826"/>
      </c>
      <c r="K103" t="s" s="223">
        <f t="shared" si="4826"/>
      </c>
      <c r="L103" t="s" s="223">
        <f t="shared" si="4826"/>
      </c>
      <c r="M103" t="s" s="223">
        <f t="shared" si="4826"/>
      </c>
      <c r="N103" t="s" s="223">
        <f t="shared" si="4826"/>
      </c>
      <c r="O103" t="s" s="223">
        <f t="shared" si="4826"/>
      </c>
      <c r="P103" t="s" s="223">
        <f t="shared" si="4826"/>
      </c>
      <c r="Q103" t="s" s="223">
        <f t="shared" si="4826"/>
      </c>
      <c r="R103" t="s" s="223">
        <f t="shared" si="4826"/>
      </c>
      <c r="S103" t="s" s="223">
        <f t="shared" si="4826"/>
      </c>
      <c r="T103" t="s" s="223">
        <f t="shared" si="4826"/>
      </c>
      <c r="U103" t="s" s="223">
        <f t="shared" si="4826"/>
      </c>
      <c r="V103" t="s" s="223">
        <f t="shared" si="4826"/>
      </c>
      <c r="W103" t="s" s="223">
        <f t="shared" si="4826"/>
      </c>
      <c r="X103" t="s" s="223">
        <f t="shared" si="4826"/>
      </c>
      <c r="Y103" t="s" s="223">
        <f t="shared" si="4826"/>
      </c>
      <c r="Z103" t="s" s="223">
        <f t="shared" si="4826"/>
      </c>
      <c r="AA103" t="s" s="223">
        <f t="shared" si="4826"/>
      </c>
      <c r="AB103" t="s" s="223">
        <f t="shared" si="4826"/>
      </c>
      <c r="AC103" t="s" s="223">
        <f t="shared" si="4826"/>
      </c>
      <c r="AD103" t="s" s="223">
        <f t="shared" si="4826"/>
      </c>
      <c r="AE103" t="s" s="223">
        <f t="shared" si="4826"/>
      </c>
      <c r="AF103" t="s" s="223">
        <f t="shared" si="4826"/>
      </c>
      <c r="AG103" t="s" s="223">
        <f t="shared" si="4826"/>
      </c>
      <c r="AH103" t="s" s="223">
        <f t="shared" si="4826"/>
      </c>
      <c r="AI103" t="s" s="223">
        <f t="shared" si="4826"/>
      </c>
      <c r="AJ103" t="s" s="223">
        <f t="shared" si="4826"/>
      </c>
      <c r="AK103" t="s" s="223">
        <f t="shared" si="4826"/>
      </c>
      <c r="AL103" t="s" s="223">
        <f t="shared" si="4826"/>
      </c>
      <c r="AM103" t="s" s="223">
        <f t="shared" si="4826"/>
      </c>
      <c r="AN103" t="s" s="223">
        <f t="shared" si="4826"/>
      </c>
      <c r="AO103" t="s" s="223">
        <f t="shared" si="4826"/>
      </c>
      <c r="AP103" t="s" s="223">
        <f t="shared" si="4826"/>
      </c>
      <c r="AQ103" t="s" s="223">
        <f t="shared" si="4826"/>
      </c>
      <c r="AR103" t="s" s="223">
        <f t="shared" si="4826"/>
      </c>
      <c r="AS103" t="s" s="223">
        <f t="shared" si="4826"/>
      </c>
      <c r="AT103" t="s" s="223">
        <f t="shared" si="4826"/>
      </c>
      <c r="AU103" t="s" s="223">
        <f t="shared" si="4826"/>
      </c>
      <c r="AV103" t="s" s="223">
        <f t="shared" si="4826"/>
      </c>
      <c r="AW103" t="s" s="223">
        <f t="shared" si="4826"/>
      </c>
      <c r="AX103" t="s" s="223">
        <f t="shared" si="4826"/>
      </c>
      <c r="AY103" t="s" s="223">
        <f t="shared" si="4826"/>
      </c>
      <c r="AZ103" t="s" s="223">
        <f t="shared" si="4826"/>
      </c>
      <c r="BA103" t="s" s="223">
        <f t="shared" si="4826"/>
      </c>
      <c r="BB103" t="s" s="223">
        <f t="shared" si="4826"/>
      </c>
      <c r="BC103" t="s" s="223">
        <f t="shared" si="4826"/>
      </c>
      <c r="BD103" t="s" s="223">
        <f t="shared" si="4826"/>
      </c>
      <c r="BE103" t="s" s="223">
        <f t="shared" si="4826"/>
      </c>
      <c r="BF103" s="221"/>
      <c r="BG103" s="221"/>
      <c r="BH103" s="221"/>
      <c r="BI103" s="221"/>
      <c r="BJ103" s="221"/>
      <c r="BK103" s="221"/>
      <c r="BL103" s="221"/>
      <c r="BM103" s="221"/>
      <c r="BN103" s="221"/>
      <c r="BO103" s="221"/>
      <c r="BP103" s="221"/>
      <c r="BQ103" s="221"/>
      <c r="BR103" s="14"/>
    </row>
    <row r="104" ht="12.75" customHeight="1">
      <c r="A104" s="10"/>
      <c r="B104" s="222"/>
      <c r="C104" t="s" s="227">
        <f t="shared" si="5032" ref="C104:BE104">""</f>
      </c>
      <c r="D104" t="s" s="227">
        <f t="shared" si="5032"/>
      </c>
      <c r="E104" t="s" s="220">
        <f t="shared" si="5032"/>
      </c>
      <c r="F104" t="s" s="228">
        <f t="shared" si="5032"/>
      </c>
      <c r="G104" t="s" s="154">
        <f t="shared" si="5032"/>
      </c>
      <c r="H104" t="s" s="154">
        <f t="shared" si="5032"/>
      </c>
      <c r="I104" t="s" s="220">
        <f t="shared" si="5032"/>
      </c>
      <c r="J104" t="s" s="223">
        <f t="shared" si="5032"/>
      </c>
      <c r="K104" t="s" s="223">
        <f t="shared" si="5032"/>
      </c>
      <c r="L104" t="s" s="223">
        <f t="shared" si="5032"/>
      </c>
      <c r="M104" t="s" s="223">
        <f t="shared" si="5032"/>
      </c>
      <c r="N104" t="s" s="223">
        <f t="shared" si="5032"/>
      </c>
      <c r="O104" t="s" s="223">
        <f t="shared" si="5032"/>
      </c>
      <c r="P104" t="s" s="223">
        <f t="shared" si="5032"/>
      </c>
      <c r="Q104" t="s" s="223">
        <f t="shared" si="5032"/>
      </c>
      <c r="R104" t="s" s="223">
        <f t="shared" si="5032"/>
      </c>
      <c r="S104" t="s" s="223">
        <f t="shared" si="5032"/>
      </c>
      <c r="T104" t="s" s="223">
        <f t="shared" si="5032"/>
      </c>
      <c r="U104" t="s" s="223">
        <f t="shared" si="5032"/>
      </c>
      <c r="V104" t="s" s="223">
        <f t="shared" si="5032"/>
      </c>
      <c r="W104" t="s" s="223">
        <f t="shared" si="5032"/>
      </c>
      <c r="X104" t="s" s="223">
        <f t="shared" si="5032"/>
      </c>
      <c r="Y104" t="s" s="223">
        <f t="shared" si="5032"/>
      </c>
      <c r="Z104" t="s" s="223">
        <f t="shared" si="5032"/>
      </c>
      <c r="AA104" t="s" s="223">
        <f t="shared" si="5032"/>
      </c>
      <c r="AB104" t="s" s="223">
        <f t="shared" si="5032"/>
      </c>
      <c r="AC104" t="s" s="223">
        <f t="shared" si="5032"/>
      </c>
      <c r="AD104" t="s" s="223">
        <f t="shared" si="5032"/>
      </c>
      <c r="AE104" t="s" s="223">
        <f t="shared" si="5032"/>
      </c>
      <c r="AF104" t="s" s="223">
        <f t="shared" si="5032"/>
      </c>
      <c r="AG104" t="s" s="223">
        <f t="shared" si="5032"/>
      </c>
      <c r="AH104" t="s" s="223">
        <f t="shared" si="5032"/>
      </c>
      <c r="AI104" t="s" s="223">
        <f t="shared" si="5032"/>
      </c>
      <c r="AJ104" t="s" s="223">
        <f t="shared" si="5032"/>
      </c>
      <c r="AK104" t="s" s="223">
        <f t="shared" si="5032"/>
      </c>
      <c r="AL104" t="s" s="223">
        <f t="shared" si="5032"/>
      </c>
      <c r="AM104" t="s" s="223">
        <f t="shared" si="5032"/>
      </c>
      <c r="AN104" t="s" s="223">
        <f t="shared" si="5032"/>
      </c>
      <c r="AO104" t="s" s="223">
        <f t="shared" si="5032"/>
      </c>
      <c r="AP104" t="s" s="223">
        <f t="shared" si="5032"/>
      </c>
      <c r="AQ104" t="s" s="223">
        <f t="shared" si="5032"/>
      </c>
      <c r="AR104" t="s" s="223">
        <f t="shared" si="5032"/>
      </c>
      <c r="AS104" t="s" s="223">
        <f t="shared" si="5032"/>
      </c>
      <c r="AT104" t="s" s="223">
        <f t="shared" si="5032"/>
      </c>
      <c r="AU104" t="s" s="223">
        <f t="shared" si="5032"/>
      </c>
      <c r="AV104" t="s" s="223">
        <f t="shared" si="5032"/>
      </c>
      <c r="AW104" t="s" s="223">
        <f t="shared" si="5032"/>
      </c>
      <c r="AX104" t="s" s="223">
        <f t="shared" si="5032"/>
      </c>
      <c r="AY104" t="s" s="223">
        <f t="shared" si="5032"/>
      </c>
      <c r="AZ104" t="s" s="223">
        <f t="shared" si="5032"/>
      </c>
      <c r="BA104" t="s" s="223">
        <f t="shared" si="5032"/>
      </c>
      <c r="BB104" t="s" s="223">
        <f t="shared" si="5032"/>
      </c>
      <c r="BC104" t="s" s="223">
        <f t="shared" si="5032"/>
      </c>
      <c r="BD104" t="s" s="223">
        <f t="shared" si="5032"/>
      </c>
      <c r="BE104" t="s" s="223">
        <f t="shared" si="5032"/>
      </c>
      <c r="BF104" s="221"/>
      <c r="BG104" s="221"/>
      <c r="BH104" s="221"/>
      <c r="BI104" s="221"/>
      <c r="BJ104" s="221"/>
      <c r="BK104" s="221"/>
      <c r="BL104" s="221"/>
      <c r="BM104" s="221"/>
      <c r="BN104" s="221"/>
      <c r="BO104" s="221"/>
      <c r="BP104" s="221"/>
      <c r="BQ104" s="221"/>
      <c r="BR104" s="14"/>
    </row>
    <row r="105" ht="12.75" customHeight="1">
      <c r="A105" s="10"/>
      <c r="B105" s="222"/>
      <c r="C105" t="s" s="227">
        <v>2500</v>
      </c>
      <c r="D105" s="226">
        <v>1201</v>
      </c>
      <c r="E105" t="s" s="220">
        <v>50</v>
      </c>
      <c r="F105" t="s" s="228">
        <v>2565</v>
      </c>
      <c r="G105" s="219">
        <v>0</v>
      </c>
      <c r="H105" s="219">
        <v>300</v>
      </c>
      <c r="I105" t="s" s="220">
        <v>50</v>
      </c>
      <c r="J105" s="225">
        <f>J89</f>
        <v>0.489</v>
      </c>
      <c r="K105" s="221">
        <f>ROUND(J105*$B$1,3)</f>
        <v>0.491</v>
      </c>
      <c r="L105" s="221">
        <f>ROUND(K105*$B$1,3)</f>
        <v>0.493</v>
      </c>
      <c r="M105" s="221">
        <f>ROUND(L105*$B$1,3)</f>
        <v>0.495</v>
      </c>
      <c r="N105" s="221">
        <f>ROUND(M105*$B$1,3)</f>
        <v>0.4970000000000001</v>
      </c>
      <c r="O105" s="221">
        <f>ROUND(N105*$B$1,3)</f>
        <v>0.499</v>
      </c>
      <c r="P105" s="221">
        <f>ROUND(O105*$B$1,3)</f>
        <v>0.501</v>
      </c>
      <c r="Q105" s="221">
        <f>ROUND(P105*$B$1,3)</f>
        <v>0.5029999999999999</v>
      </c>
      <c r="R105" s="221">
        <f>ROUND(Q105*$B$1,3)</f>
        <v>0.505</v>
      </c>
      <c r="S105" s="221">
        <f>ROUND(R105*$B$1,3)</f>
        <v>0.507</v>
      </c>
      <c r="T105" s="221">
        <f>ROUND(S105*$B$1,3)</f>
        <v>0.509</v>
      </c>
      <c r="U105" s="221">
        <f>ROUND(T105*$B$1,3)</f>
        <v>0.511</v>
      </c>
      <c r="V105" s="221">
        <f>ROUND(U105*$B$1,3)</f>
        <v>0.513</v>
      </c>
      <c r="W105" s="221">
        <f>ROUND(V105*$B$1,3)</f>
        <v>0.515</v>
      </c>
      <c r="X105" s="221">
        <f>ROUND(W105*$B$1,3)</f>
        <v>0.517</v>
      </c>
      <c r="Y105" s="221">
        <f>ROUND(X105*$B$1,3)</f>
        <v>0.5189999999999999</v>
      </c>
      <c r="Z105" s="221">
        <f>ROUND(Y105*$B$1,3)</f>
        <v>0.521</v>
      </c>
      <c r="AA105" s="221">
        <f>ROUND(Z105*$B$1,3)</f>
        <v>0.5229999999999999</v>
      </c>
      <c r="AB105" s="221">
        <f>ROUND(AA105*$B$1,3)</f>
        <v>0.525</v>
      </c>
      <c r="AC105" s="221">
        <f>ROUND(AB105*$B$1,3)</f>
        <v>0.527</v>
      </c>
      <c r="AD105" s="221">
        <f>ROUND(AC105*$B$1,3)</f>
        <v>0.529</v>
      </c>
      <c r="AE105" s="221">
        <f>ROUND(AD105*$B$1,3)</f>
        <v>0.531</v>
      </c>
      <c r="AF105" s="221">
        <f>ROUND(AE105*$B$1,3)</f>
        <v>0.533</v>
      </c>
      <c r="AG105" s="221">
        <f>ROUND(AF105*$B$1,3)</f>
        <v>0.5349999999999999</v>
      </c>
      <c r="AH105" s="221">
        <f>ROUND(AG105*$B$1,3)</f>
        <v>0.537</v>
      </c>
      <c r="AI105" s="221">
        <f>ROUND(AH105*$B$1,3)</f>
        <v>0.5389999999999999</v>
      </c>
      <c r="AJ105" s="221">
        <f>ROUND(AI105*$B$1,3)</f>
        <v>0.541</v>
      </c>
      <c r="AK105" s="221">
        <f>ROUND(AJ105*$B$1,3)</f>
        <v>0.5429999999999999</v>
      </c>
      <c r="AL105" s="221">
        <f>ROUND(AK105*$B$1,3)</f>
        <v>0.545</v>
      </c>
      <c r="AM105" s="221">
        <f>ROUND(AL105*$B$1,3)</f>
        <v>0.547</v>
      </c>
      <c r="AN105" s="221">
        <f>ROUND(AM105*$B$1,3)</f>
        <v>0.549</v>
      </c>
      <c r="AO105" s="221">
        <f>ROUND(AN105*$B$1,3)</f>
        <v>0.5509999999999999</v>
      </c>
      <c r="AP105" s="221">
        <f>ROUND(AO105*$B$1,3)</f>
        <v>0.5529999999999999</v>
      </c>
      <c r="AQ105" s="221">
        <f>ROUND(AP105*$B$1,3)</f>
        <v>0.5549999999999999</v>
      </c>
      <c r="AR105" s="221">
        <f>ROUND(AQ105*$B$1,3)</f>
        <v>0.5570000000000001</v>
      </c>
      <c r="AS105" s="221">
        <f>ROUND(AR105*$B$1,3)</f>
        <v>0.5589999999999999</v>
      </c>
      <c r="AT105" s="221">
        <f>ROUND(AS105*$B$1,3)</f>
        <v>0.5610000000000001</v>
      </c>
      <c r="AU105" s="221">
        <f>ROUND(AT105*$B$1,3)</f>
        <v>0.5629999999999999</v>
      </c>
      <c r="AV105" s="221">
        <f>ROUND(AU105*$B$1,3)</f>
        <v>0.5650000000000001</v>
      </c>
      <c r="AW105" s="221">
        <f>ROUND(AV105*$B$1,3)</f>
        <v>0.5669999999999999</v>
      </c>
      <c r="AX105" s="221">
        <f>ROUND(AW105*$B$1,3)</f>
        <v>0.569</v>
      </c>
      <c r="AY105" s="221">
        <f>ROUND(AX105*$B$1,3)</f>
        <v>0.571</v>
      </c>
      <c r="AZ105" s="221">
        <f>ROUND(AY105*$B$1,3)</f>
        <v>0.573</v>
      </c>
      <c r="BA105" s="221">
        <f>ROUND(AZ105*$B$1,3)</f>
        <v>0.575</v>
      </c>
      <c r="BB105" s="221">
        <f>ROUND(BA105*$B$1,3)</f>
        <v>0.5770000000000001</v>
      </c>
      <c r="BC105" s="221">
        <f>ROUND(BB105*$B$1,3)</f>
        <v>0.579</v>
      </c>
      <c r="BD105" s="221">
        <f>ROUND(BC105*$B$1,3)</f>
        <v>0.5810000000000001</v>
      </c>
      <c r="BE105" s="221">
        <f>ROUND(BD105*$B$1,3)</f>
        <v>0.583</v>
      </c>
      <c r="BF105" s="221"/>
      <c r="BG105" s="221"/>
      <c r="BH105" s="221"/>
      <c r="BI105" s="221"/>
      <c r="BJ105" s="221"/>
      <c r="BK105" s="221"/>
      <c r="BL105" s="221"/>
      <c r="BM105" s="221"/>
      <c r="BN105" s="221"/>
      <c r="BO105" s="221"/>
      <c r="BP105" s="221"/>
      <c r="BQ105" s="221"/>
      <c r="BR105" s="14"/>
    </row>
    <row r="106" ht="12.75" customHeight="1">
      <c r="A106" s="10"/>
      <c r="B106" s="222"/>
      <c r="C106" t="s" s="227">
        <v>2500</v>
      </c>
      <c r="D106" s="226">
        <v>1201</v>
      </c>
      <c r="E106" t="s" s="220">
        <v>50</v>
      </c>
      <c r="F106" t="s" s="228">
        <v>2566</v>
      </c>
      <c r="G106" s="219">
        <v>300</v>
      </c>
      <c r="H106" s="219">
        <v>1200</v>
      </c>
      <c r="I106" t="s" s="220">
        <v>50</v>
      </c>
      <c r="J106" s="225">
        <f>J90</f>
        <v>0.8100000000000001</v>
      </c>
      <c r="K106" s="221">
        <f>ROUND(J106*$B$1,3)</f>
        <v>0.8129999999999999</v>
      </c>
      <c r="L106" s="221">
        <f>ROUND(K106*$B$1,3)</f>
        <v>0.8160000000000001</v>
      </c>
      <c r="M106" s="221">
        <f>ROUND(L106*$B$1,3)</f>
        <v>0.8190000000000002</v>
      </c>
      <c r="N106" s="221">
        <f>ROUND(M106*$B$1,3)</f>
        <v>0.8220000000000001</v>
      </c>
      <c r="O106" s="221">
        <f>ROUND(N106*$B$1,3)</f>
        <v>0.825</v>
      </c>
      <c r="P106" s="221">
        <f>ROUND(O106*$B$1,3)</f>
        <v>0.828</v>
      </c>
      <c r="Q106" s="221">
        <f>ROUND(P106*$B$1,3)</f>
        <v>0.8309999999999998</v>
      </c>
      <c r="R106" s="221">
        <f>ROUND(Q106*$B$1,3)</f>
        <v>0.834</v>
      </c>
      <c r="S106" s="221">
        <f>ROUND(R106*$B$1,3)</f>
        <v>0.8370000000000001</v>
      </c>
      <c r="T106" s="221">
        <f>ROUND(S106*$B$1,3)</f>
        <v>0.8400000000000001</v>
      </c>
      <c r="U106" s="221">
        <f>ROUND(T106*$B$1,3)</f>
        <v>0.843</v>
      </c>
      <c r="V106" s="221">
        <f>ROUND(U106*$B$1,3)</f>
        <v>0.8459999999999999</v>
      </c>
      <c r="W106" s="221">
        <f>ROUND(V106*$B$1,3)</f>
        <v>0.849</v>
      </c>
      <c r="X106" s="221">
        <f>ROUND(W106*$B$1,3)</f>
        <v>0.852</v>
      </c>
      <c r="Y106" s="221">
        <f>ROUND(X106*$B$1,3)</f>
        <v>0.8550000000000001</v>
      </c>
      <c r="Z106" s="221">
        <f>ROUND(Y106*$B$1,3)</f>
        <v>0.858</v>
      </c>
      <c r="AA106" s="221">
        <f>ROUND(Z106*$B$1,3)</f>
        <v>0.861</v>
      </c>
      <c r="AB106" s="221">
        <f>ROUND(AA106*$B$1,3)</f>
        <v>0.8640000000000001</v>
      </c>
      <c r="AC106" s="221">
        <f>ROUND(AB106*$B$1,3)</f>
        <v>0.867</v>
      </c>
      <c r="AD106" s="221">
        <f>ROUND(AC106*$B$1,3)</f>
        <v>0.8699999999999999</v>
      </c>
      <c r="AE106" s="221">
        <f>ROUND(AD106*$B$1,3)</f>
        <v>0.873</v>
      </c>
      <c r="AF106" s="221">
        <f>ROUND(AE106*$B$1,3)</f>
        <v>0.876</v>
      </c>
      <c r="AG106" s="221">
        <f>ROUND(AF106*$B$1,3)</f>
        <v>0.8790000000000001</v>
      </c>
      <c r="AH106" s="221">
        <f>ROUND(AG106*$B$1,3)</f>
        <v>0.882</v>
      </c>
      <c r="AI106" s="221">
        <f>ROUND(AH106*$B$1,3)</f>
        <v>0.885</v>
      </c>
      <c r="AJ106" s="221">
        <f>ROUND(AI106*$B$1,3)</f>
        <v>0.8879999999999999</v>
      </c>
      <c r="AK106" s="221">
        <f>ROUND(AJ106*$B$1,3)</f>
        <v>0.891</v>
      </c>
      <c r="AL106" s="221">
        <f>ROUND(AK106*$B$1,3)</f>
        <v>0.8940000000000001</v>
      </c>
      <c r="AM106" s="221">
        <f>ROUND(AL106*$B$1,3)</f>
        <v>0.897</v>
      </c>
      <c r="AN106" s="221">
        <f>ROUND(AM106*$B$1,3)</f>
        <v>0.9</v>
      </c>
      <c r="AO106" s="221">
        <f>ROUND(AN106*$B$1,3)</f>
        <v>0.9029999999999999</v>
      </c>
      <c r="AP106" s="221">
        <f>ROUND(AO106*$B$1,3)</f>
        <v>0.9059999999999999</v>
      </c>
      <c r="AQ106" s="221">
        <f>ROUND(AP106*$B$1,3)</f>
        <v>0.909</v>
      </c>
      <c r="AR106" s="221">
        <f>ROUND(AQ106*$B$1,3)</f>
        <v>0.9120000000000001</v>
      </c>
      <c r="AS106" s="221">
        <f>ROUND(AR106*$B$1,3)</f>
        <v>0.915</v>
      </c>
      <c r="AT106" s="221">
        <f>ROUND(AS106*$B$1,3)</f>
        <v>0.9179999999999999</v>
      </c>
      <c r="AU106" s="221">
        <f>ROUND(AT106*$B$1,3)</f>
        <v>0.9209999999999999</v>
      </c>
      <c r="AV106" s="221">
        <f>ROUND(AU106*$B$1,3)</f>
        <v>0.924</v>
      </c>
      <c r="AW106" s="221">
        <f>ROUND(AV106*$B$1,3)</f>
        <v>0.9269999999999999</v>
      </c>
      <c r="AX106" s="221">
        <f>ROUND(AW106*$B$1,3)</f>
        <v>0.93</v>
      </c>
      <c r="AY106" s="221">
        <f>ROUND(AX106*$B$1,3)</f>
        <v>0.9330000000000001</v>
      </c>
      <c r="AZ106" s="221">
        <f>ROUND(AY106*$B$1,3)</f>
        <v>0.9359999999999999</v>
      </c>
      <c r="BA106" s="221">
        <f>ROUND(AZ106*$B$1,3)</f>
        <v>0.9390000000000001</v>
      </c>
      <c r="BB106" s="221">
        <f>ROUND(BA106*$B$1,3)</f>
        <v>0.9419999999999999</v>
      </c>
      <c r="BC106" s="221">
        <f>ROUND(BB106*$B$1,3)</f>
        <v>0.945</v>
      </c>
      <c r="BD106" s="221">
        <f>ROUND(BC106*$B$1,3)</f>
        <v>0.9480000000000001</v>
      </c>
      <c r="BE106" s="221">
        <f>ROUND(BD106*$B$1,3)</f>
        <v>0.951</v>
      </c>
      <c r="BF106" s="221"/>
      <c r="BG106" s="221"/>
      <c r="BH106" s="221"/>
      <c r="BI106" s="221"/>
      <c r="BJ106" s="221"/>
      <c r="BK106" s="221"/>
      <c r="BL106" s="221"/>
      <c r="BM106" s="221"/>
      <c r="BN106" s="221"/>
      <c r="BO106" s="221"/>
      <c r="BP106" s="221"/>
      <c r="BQ106" s="221"/>
      <c r="BR106" s="14"/>
    </row>
    <row r="107" ht="12.75" customHeight="1">
      <c r="A107" s="10"/>
      <c r="B107" s="222"/>
      <c r="C107" t="s" s="227">
        <v>2500</v>
      </c>
      <c r="D107" s="226">
        <v>1201</v>
      </c>
      <c r="E107" t="s" s="220">
        <v>50</v>
      </c>
      <c r="F107" t="s" s="228">
        <v>2567</v>
      </c>
      <c r="G107" s="219">
        <v>1200</v>
      </c>
      <c r="H107" s="219">
        <v>2500</v>
      </c>
      <c r="I107" t="s" s="220">
        <v>50</v>
      </c>
      <c r="J107" s="221">
        <v>1.52</v>
      </c>
      <c r="K107" s="221">
        <f>ROUND(J107*$B$1,3)</f>
        <v>1.525</v>
      </c>
      <c r="L107" s="221">
        <f>ROUND(K107*$B$1,3)</f>
        <v>1.53</v>
      </c>
      <c r="M107" s="221">
        <f>ROUND(L107*$B$1,3)</f>
        <v>1.535</v>
      </c>
      <c r="N107" s="221">
        <f>ROUND(M107*$B$1,3)</f>
        <v>1.54</v>
      </c>
      <c r="O107" s="221">
        <f>ROUND(N107*$B$1,3)</f>
        <v>1.545</v>
      </c>
      <c r="P107" s="221">
        <f>ROUND(O107*$B$1,3)</f>
        <v>1.55</v>
      </c>
      <c r="Q107" s="221">
        <f>ROUND(P107*$B$1,3)</f>
        <v>1.555</v>
      </c>
      <c r="R107" s="221">
        <f>ROUND(Q107*$B$1,3)</f>
        <v>1.56</v>
      </c>
      <c r="S107" s="221">
        <f>ROUND(R107*$B$1,3)</f>
        <v>1.565</v>
      </c>
      <c r="T107" s="221">
        <f>ROUND(S107*$B$1,3)</f>
        <v>1.57</v>
      </c>
      <c r="U107" s="221">
        <f>ROUND(T107*$B$1,3)</f>
        <v>1.575</v>
      </c>
      <c r="V107" s="221">
        <f>ROUND(U107*$B$1,3)</f>
        <v>1.58</v>
      </c>
      <c r="W107" s="221">
        <f>ROUND(V107*$B$1,3)</f>
        <v>1.585</v>
      </c>
      <c r="X107" s="221">
        <f>ROUND(W107*$B$1,3)</f>
        <v>1.59</v>
      </c>
      <c r="Y107" s="221">
        <f>ROUND(X107*$B$1,3)</f>
        <v>1.595</v>
      </c>
      <c r="Z107" s="221">
        <f>ROUND(Y107*$B$1,3)</f>
        <v>1.6</v>
      </c>
      <c r="AA107" s="221">
        <f>ROUND(Z107*$B$1,3)</f>
        <v>1.605</v>
      </c>
      <c r="AB107" s="221">
        <f>ROUND(AA107*$B$1,3)</f>
        <v>1.61</v>
      </c>
      <c r="AC107" s="221">
        <f>ROUND(AB107*$B$1,3)</f>
        <v>1.615</v>
      </c>
      <c r="AD107" s="221">
        <f>ROUND(AC107*$B$1,3)</f>
        <v>1.62</v>
      </c>
      <c r="AE107" s="221">
        <f>ROUND(AD107*$B$1,3)</f>
        <v>1.625</v>
      </c>
      <c r="AF107" s="221">
        <f>ROUND(AE107*$B$1,3)</f>
        <v>1.63</v>
      </c>
      <c r="AG107" s="221">
        <f>ROUND(AF107*$B$1,3)</f>
        <v>1.635</v>
      </c>
      <c r="AH107" s="221">
        <f>ROUND(AG107*$B$1,3)</f>
        <v>1.64</v>
      </c>
      <c r="AI107" s="221">
        <f>ROUND(AH107*$B$1,3)</f>
        <v>1.645</v>
      </c>
      <c r="AJ107" s="221">
        <f>ROUND(AI107*$B$1,3)</f>
        <v>1.65</v>
      </c>
      <c r="AK107" s="221">
        <f>ROUND(AJ107*$B$1,3)</f>
        <v>1.655</v>
      </c>
      <c r="AL107" s="221">
        <f>ROUND(AK107*$B$1,3)</f>
        <v>1.66</v>
      </c>
      <c r="AM107" s="221">
        <f>ROUND(AL107*$B$1,3)</f>
        <v>1.665</v>
      </c>
      <c r="AN107" s="221">
        <f>ROUND(AM107*$B$1,3)</f>
        <v>1.67</v>
      </c>
      <c r="AO107" s="221">
        <f>ROUND(AN107*$B$1,3)</f>
        <v>1.675</v>
      </c>
      <c r="AP107" s="221">
        <f>ROUND(AO107*$B$1,3)</f>
        <v>1.68</v>
      </c>
      <c r="AQ107" s="221">
        <f>ROUND(AP107*$B$1,3)</f>
        <v>1.685</v>
      </c>
      <c r="AR107" s="221">
        <f>ROUND(AQ107*$B$1,3)</f>
        <v>1.691</v>
      </c>
      <c r="AS107" s="221">
        <f>ROUND(AR107*$B$1,3)</f>
        <v>1.697</v>
      </c>
      <c r="AT107" s="221">
        <f>ROUND(AS107*$B$1,3)</f>
        <v>1.703</v>
      </c>
      <c r="AU107" s="221">
        <f>ROUND(AT107*$B$1,3)</f>
        <v>1.709</v>
      </c>
      <c r="AV107" s="221">
        <f>ROUND(AU107*$B$1,3)</f>
        <v>1.715</v>
      </c>
      <c r="AW107" s="221">
        <f>ROUND(AV107*$B$1,3)</f>
        <v>1.721</v>
      </c>
      <c r="AX107" s="221">
        <f>ROUND(AW107*$B$1,3)</f>
        <v>1.727</v>
      </c>
      <c r="AY107" s="221">
        <f>ROUND(AX107*$B$1,3)</f>
        <v>1.733</v>
      </c>
      <c r="AZ107" s="221">
        <f>ROUND(AY107*$B$1,3)</f>
        <v>1.739</v>
      </c>
      <c r="BA107" s="221">
        <f>ROUND(AZ107*$B$1,3)</f>
        <v>1.745</v>
      </c>
      <c r="BB107" s="221">
        <f>ROUND(BA107*$B$1,3)</f>
        <v>1.751</v>
      </c>
      <c r="BC107" s="221">
        <f>ROUND(BB107*$B$1,3)</f>
        <v>1.757</v>
      </c>
      <c r="BD107" s="221">
        <f>ROUND(BC107*$B$1,3)</f>
        <v>1.763</v>
      </c>
      <c r="BE107" s="221">
        <f>ROUND(BD107*$B$1,3)</f>
        <v>1.769</v>
      </c>
      <c r="BF107" s="221"/>
      <c r="BG107" s="221"/>
      <c r="BH107" s="221"/>
      <c r="BI107" s="221"/>
      <c r="BJ107" s="221"/>
      <c r="BK107" s="221"/>
      <c r="BL107" s="221"/>
      <c r="BM107" s="221"/>
      <c r="BN107" s="221"/>
      <c r="BO107" s="221"/>
      <c r="BP107" s="221"/>
      <c r="BQ107" s="221"/>
      <c r="BR107" s="14"/>
    </row>
    <row r="108" ht="12.75" customHeight="1">
      <c r="A108" s="10"/>
      <c r="B108" s="222"/>
      <c r="C108" t="s" s="227">
        <v>2500</v>
      </c>
      <c r="D108" s="226">
        <v>1201</v>
      </c>
      <c r="E108" t="s" s="220">
        <v>50</v>
      </c>
      <c r="F108" t="s" s="228">
        <v>2568</v>
      </c>
      <c r="G108" s="219">
        <v>2500</v>
      </c>
      <c r="H108" s="219">
        <v>10000</v>
      </c>
      <c r="I108" t="s" s="220">
        <v>50</v>
      </c>
      <c r="J108" s="221">
        <f>J91</f>
        <v>2.409</v>
      </c>
      <c r="K108" s="221">
        <f>ROUND(J108*$B$1,3)</f>
        <v>2.417</v>
      </c>
      <c r="L108" s="221">
        <f>ROUND(K108*$B$1,3)</f>
        <v>2.425</v>
      </c>
      <c r="M108" s="221">
        <f>ROUND(L108*$B$1,3)</f>
        <v>2.433</v>
      </c>
      <c r="N108" s="221">
        <f>ROUND(M108*$B$1,3)</f>
        <v>2.441</v>
      </c>
      <c r="O108" s="221">
        <f>ROUND(N108*$B$1,3)</f>
        <v>2.449</v>
      </c>
      <c r="P108" s="221">
        <f>ROUND(O108*$B$1,3)</f>
        <v>2.457</v>
      </c>
      <c r="Q108" s="221">
        <f>ROUND(P108*$B$1,3)</f>
        <v>2.465</v>
      </c>
      <c r="R108" s="221">
        <f>ROUND(Q108*$B$1,3)</f>
        <v>2.473</v>
      </c>
      <c r="S108" s="221">
        <f>ROUND(R108*$B$1,3)</f>
        <v>2.481</v>
      </c>
      <c r="T108" s="221">
        <f>ROUND(S108*$B$1,3)</f>
        <v>2.489</v>
      </c>
      <c r="U108" s="221">
        <f>ROUND(T108*$B$1,3)</f>
        <v>2.497</v>
      </c>
      <c r="V108" s="221">
        <f>ROUND(U108*$B$1,3)</f>
        <v>2.505</v>
      </c>
      <c r="W108" s="221">
        <f>ROUND(V108*$B$1,3)</f>
        <v>2.513</v>
      </c>
      <c r="X108" s="221">
        <f>ROUND(W108*$B$1,3)</f>
        <v>2.521</v>
      </c>
      <c r="Y108" s="221">
        <f>ROUND(X108*$B$1,3)</f>
        <v>2.529</v>
      </c>
      <c r="Z108" s="221">
        <f>ROUND(Y108*$B$1,3)</f>
        <v>2.537</v>
      </c>
      <c r="AA108" s="221">
        <f>ROUND(Z108*$B$1,3)</f>
        <v>2.545</v>
      </c>
      <c r="AB108" s="221">
        <f>ROUND(AA108*$B$1,3)</f>
        <v>2.553</v>
      </c>
      <c r="AC108" s="221">
        <f>ROUND(AB108*$B$1,3)</f>
        <v>2.561</v>
      </c>
      <c r="AD108" s="221">
        <f>ROUND(AC108*$B$1,3)</f>
        <v>2.569</v>
      </c>
      <c r="AE108" s="221">
        <f>ROUND(AD108*$B$1,3)</f>
        <v>2.577</v>
      </c>
      <c r="AF108" s="221">
        <f>ROUND(AE108*$B$1,3)</f>
        <v>2.585</v>
      </c>
      <c r="AG108" s="221">
        <f>ROUND(AF108*$B$1,3)</f>
        <v>2.593</v>
      </c>
      <c r="AH108" s="221">
        <f>ROUND(AG108*$B$1,3)</f>
        <v>2.601</v>
      </c>
      <c r="AI108" s="221">
        <f>ROUND(AH108*$B$1,3)</f>
        <v>2.61</v>
      </c>
      <c r="AJ108" s="221">
        <f>ROUND(AI108*$B$1,3)</f>
        <v>2.619</v>
      </c>
      <c r="AK108" s="221">
        <f>ROUND(AJ108*$B$1,3)</f>
        <v>2.628</v>
      </c>
      <c r="AL108" s="221">
        <f>ROUND(AK108*$B$1,3)</f>
        <v>2.637</v>
      </c>
      <c r="AM108" s="221">
        <f>ROUND(AL108*$B$1,3)</f>
        <v>2.646</v>
      </c>
      <c r="AN108" s="221">
        <f>ROUND(AM108*$B$1,3)</f>
        <v>2.655</v>
      </c>
      <c r="AO108" s="221">
        <f>ROUND(AN108*$B$1,3)</f>
        <v>2.664</v>
      </c>
      <c r="AP108" s="221">
        <f>ROUND(AO108*$B$1,3)</f>
        <v>2.673</v>
      </c>
      <c r="AQ108" s="221">
        <f>ROUND(AP108*$B$1,3)</f>
        <v>2.682</v>
      </c>
      <c r="AR108" s="221">
        <f>ROUND(AQ108*$B$1,3)</f>
        <v>2.691</v>
      </c>
      <c r="AS108" s="221">
        <f>ROUND(AR108*$B$1,3)</f>
        <v>2.7</v>
      </c>
      <c r="AT108" s="221">
        <f>ROUND(AS108*$B$1,3)</f>
        <v>2.709</v>
      </c>
      <c r="AU108" s="221">
        <f>ROUND(AT108*$B$1,3)</f>
        <v>2.718</v>
      </c>
      <c r="AV108" s="221">
        <f>ROUND(AU108*$B$1,3)</f>
        <v>2.727</v>
      </c>
      <c r="AW108" s="221">
        <f>ROUND(AV108*$B$1,3)</f>
        <v>2.736</v>
      </c>
      <c r="AX108" s="221">
        <f>ROUND(AW108*$B$1,3)</f>
        <v>2.745</v>
      </c>
      <c r="AY108" s="221">
        <f>ROUND(AX108*$B$1,3)</f>
        <v>2.754</v>
      </c>
      <c r="AZ108" s="221">
        <f>ROUND(AY108*$B$1,3)</f>
        <v>2.763</v>
      </c>
      <c r="BA108" s="221">
        <f>ROUND(AZ108*$B$1,3)</f>
        <v>2.772</v>
      </c>
      <c r="BB108" s="221">
        <f>ROUND(BA108*$B$1,3)</f>
        <v>2.781</v>
      </c>
      <c r="BC108" s="221">
        <f>ROUND(BB108*$B$1,3)</f>
        <v>2.79</v>
      </c>
      <c r="BD108" s="221">
        <f>ROUND(BC108*$B$1,3)</f>
        <v>2.799</v>
      </c>
      <c r="BE108" s="221">
        <f>ROUND(BD108*$B$1,3)</f>
        <v>2.808</v>
      </c>
      <c r="BF108" s="221"/>
      <c r="BG108" s="221"/>
      <c r="BH108" s="221"/>
      <c r="BI108" s="221"/>
      <c r="BJ108" s="221"/>
      <c r="BK108" s="221"/>
      <c r="BL108" s="221"/>
      <c r="BM108" s="221"/>
      <c r="BN108" s="221"/>
      <c r="BO108" s="221"/>
      <c r="BP108" s="221"/>
      <c r="BQ108" s="221"/>
      <c r="BR108" s="14"/>
    </row>
    <row r="109" ht="12.75" customHeight="1">
      <c r="A109" s="10"/>
      <c r="B109" s="222"/>
      <c r="C109" t="s" s="227">
        <f>K221</f>
        <v>2506</v>
      </c>
      <c r="D109" s="219">
        <v>250</v>
      </c>
      <c r="E109" t="s" s="220">
        <v>50</v>
      </c>
      <c r="F109" t="s" s="220">
        <v>2569</v>
      </c>
      <c r="G109" s="219">
        <v>0</v>
      </c>
      <c r="H109" s="219">
        <v>75</v>
      </c>
      <c r="I109" t="s" s="220">
        <v>50</v>
      </c>
      <c r="J109" s="225">
        <f>J5</f>
        <v>0.6870000000000001</v>
      </c>
      <c r="K109" s="221">
        <f>ROUND(J109*$B$1,3)</f>
        <v>0.6890000000000001</v>
      </c>
      <c r="L109" s="221">
        <f>ROUND(K109*$B$1,3)</f>
        <v>0.6909999999999999</v>
      </c>
      <c r="M109" s="221">
        <f>ROUND(L109*$B$1,3)</f>
        <v>0.6929999999999999</v>
      </c>
      <c r="N109" s="221">
        <f>ROUND(M109*$B$1,3)</f>
        <v>0.6950000000000001</v>
      </c>
      <c r="O109" s="221">
        <f>ROUND(N109*$B$1,3)</f>
        <v>0.6970000000000001</v>
      </c>
      <c r="P109" s="221">
        <f>ROUND(O109*$B$1,3)</f>
        <v>0.6990000000000001</v>
      </c>
      <c r="Q109" s="221">
        <f>ROUND(P109*$B$1,3)</f>
        <v>0.701</v>
      </c>
      <c r="R109" s="221">
        <f>ROUND(Q109*$B$1,3)</f>
        <v>0.703</v>
      </c>
      <c r="S109" s="221">
        <f>ROUND(R109*$B$1,3)</f>
        <v>0.705</v>
      </c>
      <c r="T109" s="221">
        <f>ROUND(S109*$B$1,3)</f>
        <v>0.7070000000000001</v>
      </c>
      <c r="U109" s="221">
        <f>ROUND(T109*$B$1,3)</f>
        <v>0.7090000000000001</v>
      </c>
      <c r="V109" s="221">
        <f>ROUND(U109*$B$1,3)</f>
        <v>0.711</v>
      </c>
      <c r="W109" s="221">
        <f>ROUND(V109*$B$1,3)</f>
        <v>0.713</v>
      </c>
      <c r="X109" s="221">
        <f>ROUND(W109*$B$1,3)</f>
        <v>0.7150000000000001</v>
      </c>
      <c r="Y109" s="221">
        <f>ROUND(X109*$B$1,3)</f>
        <v>0.717</v>
      </c>
      <c r="Z109" s="221">
        <f>ROUND(Y109*$B$1,3)</f>
        <v>0.7190000000000001</v>
      </c>
      <c r="AA109" s="221">
        <f>ROUND(Z109*$B$1,3)</f>
        <v>0.7209999999999999</v>
      </c>
      <c r="AB109" s="221">
        <f>ROUND(AA109*$B$1,3)</f>
        <v>0.723</v>
      </c>
      <c r="AC109" s="221">
        <f>ROUND(AB109*$B$1,3)</f>
        <v>0.725</v>
      </c>
      <c r="AD109" s="221">
        <f>ROUND(AC109*$B$1,3)</f>
        <v>0.7270000000000001</v>
      </c>
      <c r="AE109" s="221">
        <f>ROUND(AD109*$B$1,3)</f>
        <v>0.7290000000000001</v>
      </c>
      <c r="AF109" s="221">
        <f>ROUND(AE109*$B$1,3)</f>
        <v>0.731</v>
      </c>
      <c r="AG109" s="221">
        <f>ROUND(AF109*$B$1,3)</f>
        <v>0.733</v>
      </c>
      <c r="AH109" s="221">
        <f>ROUND(AG109*$B$1,3)</f>
        <v>0.735</v>
      </c>
      <c r="AI109" s="221">
        <f>ROUND(AH109*$B$1,3)</f>
        <v>0.737</v>
      </c>
      <c r="AJ109" s="221">
        <f>ROUND(AI109*$B$1,3)</f>
        <v>0.7390000000000001</v>
      </c>
      <c r="AK109" s="221">
        <f>ROUND(AJ109*$B$1,3)</f>
        <v>0.7409999999999999</v>
      </c>
      <c r="AL109" s="221">
        <f>ROUND(AK109*$B$1,3)</f>
        <v>0.743</v>
      </c>
      <c r="AM109" s="221">
        <f>ROUND(AL109*$B$1,3)</f>
        <v>0.745</v>
      </c>
      <c r="AN109" s="221">
        <f>ROUND(AM109*$B$1,3)</f>
        <v>0.7470000000000001</v>
      </c>
      <c r="AO109" s="221">
        <f>ROUND(AN109*$B$1,3)</f>
        <v>0.749</v>
      </c>
      <c r="AP109" s="221">
        <f>ROUND(AO109*$B$1,3)</f>
        <v>0.751</v>
      </c>
      <c r="AQ109" s="221">
        <f>ROUND(AP109*$B$1,3)</f>
        <v>0.7529999999999999</v>
      </c>
      <c r="AR109" s="221">
        <f>ROUND(AQ109*$B$1,3)</f>
        <v>0.755</v>
      </c>
      <c r="AS109" s="221">
        <f>ROUND(AR109*$B$1,3)</f>
        <v>0.757</v>
      </c>
      <c r="AT109" s="221">
        <f>ROUND(AS109*$B$1,3)</f>
        <v>0.7590000000000001</v>
      </c>
      <c r="AU109" s="221">
        <f>ROUND(AT109*$B$1,3)</f>
        <v>0.7609999999999999</v>
      </c>
      <c r="AV109" s="221">
        <f>ROUND(AU109*$B$1,3)</f>
        <v>0.763</v>
      </c>
      <c r="AW109" s="221">
        <f>ROUND(AV109*$B$1,3)</f>
        <v>0.765</v>
      </c>
      <c r="AX109" s="221">
        <f>ROUND(AW109*$B$1,3)</f>
        <v>0.768</v>
      </c>
      <c r="AY109" s="221">
        <f>ROUND(AX109*$B$1,3)</f>
        <v>0.7709999999999999</v>
      </c>
      <c r="AZ109" s="221">
        <f>ROUND(AY109*$B$1,3)</f>
        <v>0.774</v>
      </c>
      <c r="BA109" s="221">
        <f>ROUND(AZ109*$B$1,3)</f>
        <v>0.777</v>
      </c>
      <c r="BB109" s="221">
        <f>ROUND(BA109*$B$1,3)</f>
        <v>0.78</v>
      </c>
      <c r="BC109" s="221">
        <f>ROUND(BB109*$B$1,3)</f>
        <v>0.783</v>
      </c>
      <c r="BD109" s="221">
        <f>ROUND(BC109*$B$1,3)</f>
        <v>0.7859999999999999</v>
      </c>
      <c r="BE109" s="221">
        <f>ROUND(BD109*$B$1,3)</f>
        <v>0.789</v>
      </c>
      <c r="BF109" s="221"/>
      <c r="BG109" s="221"/>
      <c r="BH109" s="221"/>
      <c r="BI109" s="221"/>
      <c r="BJ109" s="221"/>
      <c r="BK109" s="221"/>
      <c r="BL109" s="221"/>
      <c r="BM109" s="221"/>
      <c r="BN109" s="221"/>
      <c r="BO109" s="221"/>
      <c r="BP109" s="221"/>
      <c r="BQ109" s="221"/>
      <c r="BR109" s="14"/>
    </row>
    <row r="110" ht="12.75" customHeight="1">
      <c r="A110" s="10"/>
      <c r="B110" s="222"/>
      <c r="C110" t="s" s="227">
        <f>K221</f>
        <v>2506</v>
      </c>
      <c r="D110" s="219">
        <v>250</v>
      </c>
      <c r="E110" t="s" s="220">
        <v>50</v>
      </c>
      <c r="F110" t="s" s="220">
        <v>2570</v>
      </c>
      <c r="G110" s="219">
        <v>75</v>
      </c>
      <c r="H110" s="219">
        <v>200</v>
      </c>
      <c r="I110" t="s" s="220">
        <v>50</v>
      </c>
      <c r="J110" s="221">
        <f>J6</f>
        <v>0.819</v>
      </c>
      <c r="K110" s="221">
        <f>ROUND(J110*$B$1,3)</f>
        <v>0.8220000000000001</v>
      </c>
      <c r="L110" s="221">
        <f>ROUND(K110*$B$1,3)</f>
        <v>0.825</v>
      </c>
      <c r="M110" s="221">
        <f>ROUND(L110*$B$1,3)</f>
        <v>0.828</v>
      </c>
      <c r="N110" s="221">
        <f>ROUND(M110*$B$1,3)</f>
        <v>0.8309999999999998</v>
      </c>
      <c r="O110" s="221">
        <f>ROUND(N110*$B$1,3)</f>
        <v>0.834</v>
      </c>
      <c r="P110" s="221">
        <f>ROUND(O110*$B$1,3)</f>
        <v>0.8370000000000001</v>
      </c>
      <c r="Q110" s="221">
        <f>ROUND(P110*$B$1,3)</f>
        <v>0.8400000000000001</v>
      </c>
      <c r="R110" s="221">
        <f>ROUND(Q110*$B$1,3)</f>
        <v>0.843</v>
      </c>
      <c r="S110" s="221">
        <f>ROUND(R110*$B$1,3)</f>
        <v>0.8459999999999999</v>
      </c>
      <c r="T110" s="221">
        <f>ROUND(S110*$B$1,3)</f>
        <v>0.849</v>
      </c>
      <c r="U110" s="221">
        <f>ROUND(T110*$B$1,3)</f>
        <v>0.852</v>
      </c>
      <c r="V110" s="221">
        <f>ROUND(U110*$B$1,3)</f>
        <v>0.8550000000000001</v>
      </c>
      <c r="W110" s="221">
        <f>ROUND(V110*$B$1,3)</f>
        <v>0.858</v>
      </c>
      <c r="X110" s="221">
        <f>ROUND(W110*$B$1,3)</f>
        <v>0.861</v>
      </c>
      <c r="Y110" s="221">
        <f>ROUND(X110*$B$1,3)</f>
        <v>0.8640000000000001</v>
      </c>
      <c r="Z110" s="221">
        <f>ROUND(Y110*$B$1,3)</f>
        <v>0.867</v>
      </c>
      <c r="AA110" s="221">
        <f>ROUND(Z110*$B$1,3)</f>
        <v>0.8699999999999999</v>
      </c>
      <c r="AB110" s="221">
        <f>ROUND(AA110*$B$1,3)</f>
        <v>0.873</v>
      </c>
      <c r="AC110" s="221">
        <f>ROUND(AB110*$B$1,3)</f>
        <v>0.876</v>
      </c>
      <c r="AD110" s="221">
        <f>ROUND(AC110*$B$1,3)</f>
        <v>0.8790000000000001</v>
      </c>
      <c r="AE110" s="221">
        <f>ROUND(AD110*$B$1,3)</f>
        <v>0.882</v>
      </c>
      <c r="AF110" s="221">
        <f>ROUND(AE110*$B$1,3)</f>
        <v>0.885</v>
      </c>
      <c r="AG110" s="221">
        <f>ROUND(AF110*$B$1,3)</f>
        <v>0.8879999999999999</v>
      </c>
      <c r="AH110" s="221">
        <f>ROUND(AG110*$B$1,3)</f>
        <v>0.891</v>
      </c>
      <c r="AI110" s="221">
        <f>ROUND(AH110*$B$1,3)</f>
        <v>0.8940000000000001</v>
      </c>
      <c r="AJ110" s="221">
        <f>ROUND(AI110*$B$1,3)</f>
        <v>0.897</v>
      </c>
      <c r="AK110" s="221">
        <f>ROUND(AJ110*$B$1,3)</f>
        <v>0.9</v>
      </c>
      <c r="AL110" s="221">
        <f>ROUND(AK110*$B$1,3)</f>
        <v>0.9029999999999999</v>
      </c>
      <c r="AM110" s="221">
        <f>ROUND(AL110*$B$1,3)</f>
        <v>0.9059999999999999</v>
      </c>
      <c r="AN110" s="221">
        <f>ROUND(AM110*$B$1,3)</f>
        <v>0.909</v>
      </c>
      <c r="AO110" s="221">
        <f>ROUND(AN110*$B$1,3)</f>
        <v>0.9120000000000001</v>
      </c>
      <c r="AP110" s="221">
        <f>ROUND(AO110*$B$1,3)</f>
        <v>0.915</v>
      </c>
      <c r="AQ110" s="221">
        <f>ROUND(AP110*$B$1,3)</f>
        <v>0.9179999999999999</v>
      </c>
      <c r="AR110" s="221">
        <f>ROUND(AQ110*$B$1,3)</f>
        <v>0.9209999999999999</v>
      </c>
      <c r="AS110" s="221">
        <f>ROUND(AR110*$B$1,3)</f>
        <v>0.924</v>
      </c>
      <c r="AT110" s="221">
        <f>ROUND(AS110*$B$1,3)</f>
        <v>0.9269999999999999</v>
      </c>
      <c r="AU110" s="221">
        <f>ROUND(AT110*$B$1,3)</f>
        <v>0.93</v>
      </c>
      <c r="AV110" s="221">
        <f>ROUND(AU110*$B$1,3)</f>
        <v>0.9330000000000001</v>
      </c>
      <c r="AW110" s="221">
        <f>ROUND(AV110*$B$1,3)</f>
        <v>0.9359999999999999</v>
      </c>
      <c r="AX110" s="221">
        <f>ROUND(AW110*$B$1,3)</f>
        <v>0.9390000000000001</v>
      </c>
      <c r="AY110" s="221">
        <f>ROUND(AX110*$B$1,3)</f>
        <v>0.9419999999999999</v>
      </c>
      <c r="AZ110" s="221">
        <f>ROUND(AY110*$B$1,3)</f>
        <v>0.945</v>
      </c>
      <c r="BA110" s="221">
        <f>ROUND(AZ110*$B$1,3)</f>
        <v>0.9480000000000001</v>
      </c>
      <c r="BB110" s="221">
        <f>ROUND(BA110*$B$1,3)</f>
        <v>0.951</v>
      </c>
      <c r="BC110" s="221">
        <f>ROUND(BB110*$B$1,3)</f>
        <v>0.9540000000000001</v>
      </c>
      <c r="BD110" s="221">
        <f>ROUND(BC110*$B$1,3)</f>
        <v>0.9570000000000001</v>
      </c>
      <c r="BE110" s="221">
        <f>ROUND(BD110*$B$1,3)</f>
        <v>0.96</v>
      </c>
      <c r="BF110" s="221"/>
      <c r="BG110" s="221"/>
      <c r="BH110" s="221"/>
      <c r="BI110" s="221"/>
      <c r="BJ110" s="221"/>
      <c r="BK110" s="221"/>
      <c r="BL110" s="221"/>
      <c r="BM110" s="221"/>
      <c r="BN110" s="221"/>
      <c r="BO110" s="221"/>
      <c r="BP110" s="221"/>
      <c r="BQ110" s="221"/>
      <c r="BR110" s="14"/>
    </row>
    <row r="111" ht="12.75" customHeight="1">
      <c r="A111" s="10"/>
      <c r="B111" s="222"/>
      <c r="C111" t="s" s="227">
        <f>K221</f>
        <v>2506</v>
      </c>
      <c r="D111" s="219">
        <v>250</v>
      </c>
      <c r="E111" t="s" s="220">
        <v>50</v>
      </c>
      <c r="F111" t="s" s="220">
        <v>2571</v>
      </c>
      <c r="G111" s="219">
        <v>200</v>
      </c>
      <c r="H111" s="219">
        <v>250</v>
      </c>
      <c r="I111" t="s" s="220">
        <v>50</v>
      </c>
      <c r="J111" s="221">
        <f>J11</f>
        <v>2.409</v>
      </c>
      <c r="K111" s="221">
        <f>ROUND(J111*$B$1,3)</f>
        <v>2.417</v>
      </c>
      <c r="L111" s="221">
        <f>ROUND(K111*$B$1,3)</f>
        <v>2.425</v>
      </c>
      <c r="M111" s="221">
        <f>ROUND(L111*$B$1,3)</f>
        <v>2.433</v>
      </c>
      <c r="N111" s="221">
        <f>ROUND(M111*$B$1,3)</f>
        <v>2.441</v>
      </c>
      <c r="O111" s="221">
        <f>ROUND(N111*$B$1,3)</f>
        <v>2.449</v>
      </c>
      <c r="P111" s="221">
        <f>ROUND(O111*$B$1,3)</f>
        <v>2.457</v>
      </c>
      <c r="Q111" s="221">
        <f>ROUND(P111*$B$1,3)</f>
        <v>2.465</v>
      </c>
      <c r="R111" s="221">
        <f>ROUND(Q111*$B$1,3)</f>
        <v>2.473</v>
      </c>
      <c r="S111" s="221">
        <f>ROUND(R111*$B$1,3)</f>
        <v>2.481</v>
      </c>
      <c r="T111" s="221">
        <f>ROUND(S111*$B$1,3)</f>
        <v>2.489</v>
      </c>
      <c r="U111" s="221">
        <f>ROUND(T111*$B$1,3)</f>
        <v>2.497</v>
      </c>
      <c r="V111" s="221">
        <f>ROUND(U111*$B$1,3)</f>
        <v>2.505</v>
      </c>
      <c r="W111" s="221">
        <f>ROUND(V111*$B$1,3)</f>
        <v>2.513</v>
      </c>
      <c r="X111" s="221">
        <f>ROUND(W111*$B$1,3)</f>
        <v>2.521</v>
      </c>
      <c r="Y111" s="221">
        <f>ROUND(X111*$B$1,3)</f>
        <v>2.529</v>
      </c>
      <c r="Z111" s="221">
        <f>ROUND(Y111*$B$1,3)</f>
        <v>2.537</v>
      </c>
      <c r="AA111" s="221">
        <f>ROUND(Z111*$B$1,3)</f>
        <v>2.545</v>
      </c>
      <c r="AB111" s="221">
        <f>ROUND(AA111*$B$1,3)</f>
        <v>2.553</v>
      </c>
      <c r="AC111" s="221">
        <f>ROUND(AB111*$B$1,3)</f>
        <v>2.561</v>
      </c>
      <c r="AD111" s="221">
        <f>ROUND(AC111*$B$1,3)</f>
        <v>2.569</v>
      </c>
      <c r="AE111" s="221">
        <f>ROUND(AD111*$B$1,3)</f>
        <v>2.577</v>
      </c>
      <c r="AF111" s="221">
        <f>ROUND(AE111*$B$1,3)</f>
        <v>2.585</v>
      </c>
      <c r="AG111" s="221">
        <f>ROUND(AF111*$B$1,3)</f>
        <v>2.593</v>
      </c>
      <c r="AH111" s="221">
        <f>ROUND(AG111*$B$1,3)</f>
        <v>2.601</v>
      </c>
      <c r="AI111" s="221">
        <f>ROUND(AH111*$B$1,3)</f>
        <v>2.61</v>
      </c>
      <c r="AJ111" s="221">
        <f>ROUND(AI111*$B$1,3)</f>
        <v>2.619</v>
      </c>
      <c r="AK111" s="221">
        <f>ROUND(AJ111*$B$1,3)</f>
        <v>2.628</v>
      </c>
      <c r="AL111" s="221">
        <f>ROUND(AK111*$B$1,3)</f>
        <v>2.637</v>
      </c>
      <c r="AM111" s="221">
        <f>ROUND(AL111*$B$1,3)</f>
        <v>2.646</v>
      </c>
      <c r="AN111" s="221">
        <f>ROUND(AM111*$B$1,3)</f>
        <v>2.655</v>
      </c>
      <c r="AO111" s="221">
        <f>ROUND(AN111*$B$1,3)</f>
        <v>2.664</v>
      </c>
      <c r="AP111" s="221">
        <f>ROUND(AO111*$B$1,3)</f>
        <v>2.673</v>
      </c>
      <c r="AQ111" s="221">
        <f>ROUND(AP111*$B$1,3)</f>
        <v>2.682</v>
      </c>
      <c r="AR111" s="221">
        <f>ROUND(AQ111*$B$1,3)</f>
        <v>2.691</v>
      </c>
      <c r="AS111" s="221">
        <f>ROUND(AR111*$B$1,3)</f>
        <v>2.7</v>
      </c>
      <c r="AT111" s="221">
        <f>ROUND(AS111*$B$1,3)</f>
        <v>2.709</v>
      </c>
      <c r="AU111" s="221">
        <f>ROUND(AT111*$B$1,3)</f>
        <v>2.718</v>
      </c>
      <c r="AV111" s="221">
        <f>ROUND(AU111*$B$1,3)</f>
        <v>2.727</v>
      </c>
      <c r="AW111" s="221">
        <f>ROUND(AV111*$B$1,3)</f>
        <v>2.736</v>
      </c>
      <c r="AX111" s="221">
        <f>ROUND(AW111*$B$1,3)</f>
        <v>2.745</v>
      </c>
      <c r="AY111" s="221">
        <f>ROUND(AX111*$B$1,3)</f>
        <v>2.754</v>
      </c>
      <c r="AZ111" s="221">
        <f>ROUND(AY111*$B$1,3)</f>
        <v>2.763</v>
      </c>
      <c r="BA111" s="221">
        <f>ROUND(AZ111*$B$1,3)</f>
        <v>2.772</v>
      </c>
      <c r="BB111" s="221">
        <f>ROUND(BA111*$B$1,3)</f>
        <v>2.781</v>
      </c>
      <c r="BC111" s="221">
        <f>ROUND(BB111*$B$1,3)</f>
        <v>2.79</v>
      </c>
      <c r="BD111" s="221">
        <f>ROUND(BC111*$B$1,3)</f>
        <v>2.799</v>
      </c>
      <c r="BE111" s="221">
        <f>ROUND(BD111*$B$1,3)</f>
        <v>2.808</v>
      </c>
      <c r="BF111" s="221"/>
      <c r="BG111" s="221"/>
      <c r="BH111" s="221"/>
      <c r="BI111" s="221"/>
      <c r="BJ111" s="221"/>
      <c r="BK111" s="221"/>
      <c r="BL111" s="221"/>
      <c r="BM111" s="221"/>
      <c r="BN111" s="221"/>
      <c r="BO111" s="221"/>
      <c r="BP111" s="221"/>
      <c r="BQ111" s="221"/>
      <c r="BR111" s="14"/>
    </row>
    <row r="112" ht="12.75" customHeight="1">
      <c r="A112" s="10"/>
      <c r="B112" s="222"/>
      <c r="C112" t="s" s="227">
        <f t="shared" si="5425" ref="C112:BE112">""</f>
      </c>
      <c r="D112" t="s" s="154">
        <f t="shared" si="5425"/>
      </c>
      <c r="E112" t="s" s="220">
        <f t="shared" si="5425"/>
      </c>
      <c r="F112" t="s" s="220">
        <f t="shared" si="5425"/>
      </c>
      <c r="G112" t="s" s="154">
        <f t="shared" si="5425"/>
      </c>
      <c r="H112" t="s" s="154">
        <f t="shared" si="5425"/>
      </c>
      <c r="I112" t="s" s="220">
        <f t="shared" si="5425"/>
      </c>
      <c r="J112" t="s" s="223">
        <f t="shared" si="5425"/>
      </c>
      <c r="K112" t="s" s="223">
        <f t="shared" si="5425"/>
      </c>
      <c r="L112" t="s" s="223">
        <f t="shared" si="5425"/>
      </c>
      <c r="M112" t="s" s="223">
        <f t="shared" si="5425"/>
      </c>
      <c r="N112" t="s" s="223">
        <f t="shared" si="5425"/>
      </c>
      <c r="O112" t="s" s="223">
        <f t="shared" si="5425"/>
      </c>
      <c r="P112" t="s" s="223">
        <f t="shared" si="5425"/>
      </c>
      <c r="Q112" t="s" s="223">
        <f t="shared" si="5425"/>
      </c>
      <c r="R112" t="s" s="223">
        <f t="shared" si="5425"/>
      </c>
      <c r="S112" t="s" s="223">
        <f t="shared" si="5425"/>
      </c>
      <c r="T112" t="s" s="223">
        <f t="shared" si="5425"/>
      </c>
      <c r="U112" t="s" s="223">
        <f t="shared" si="5425"/>
      </c>
      <c r="V112" t="s" s="223">
        <f t="shared" si="5425"/>
      </c>
      <c r="W112" t="s" s="223">
        <f t="shared" si="5425"/>
      </c>
      <c r="X112" t="s" s="223">
        <f t="shared" si="5425"/>
      </c>
      <c r="Y112" t="s" s="223">
        <f t="shared" si="5425"/>
      </c>
      <c r="Z112" t="s" s="223">
        <f t="shared" si="5425"/>
      </c>
      <c r="AA112" t="s" s="223">
        <f t="shared" si="5425"/>
      </c>
      <c r="AB112" t="s" s="223">
        <f t="shared" si="5425"/>
      </c>
      <c r="AC112" t="s" s="223">
        <f t="shared" si="5425"/>
      </c>
      <c r="AD112" t="s" s="223">
        <f t="shared" si="5425"/>
      </c>
      <c r="AE112" t="s" s="223">
        <f t="shared" si="5425"/>
      </c>
      <c r="AF112" t="s" s="223">
        <f t="shared" si="5425"/>
      </c>
      <c r="AG112" t="s" s="223">
        <f t="shared" si="5425"/>
      </c>
      <c r="AH112" t="s" s="223">
        <f t="shared" si="5425"/>
      </c>
      <c r="AI112" t="s" s="223">
        <f t="shared" si="5425"/>
      </c>
      <c r="AJ112" t="s" s="223">
        <f t="shared" si="5425"/>
      </c>
      <c r="AK112" t="s" s="223">
        <f t="shared" si="5425"/>
      </c>
      <c r="AL112" t="s" s="223">
        <f t="shared" si="5425"/>
      </c>
      <c r="AM112" t="s" s="223">
        <f t="shared" si="5425"/>
      </c>
      <c r="AN112" t="s" s="223">
        <f t="shared" si="5425"/>
      </c>
      <c r="AO112" t="s" s="223">
        <f t="shared" si="5425"/>
      </c>
      <c r="AP112" t="s" s="223">
        <f t="shared" si="5425"/>
      </c>
      <c r="AQ112" t="s" s="223">
        <f t="shared" si="5425"/>
      </c>
      <c r="AR112" t="s" s="223">
        <f t="shared" si="5425"/>
      </c>
      <c r="AS112" t="s" s="223">
        <f t="shared" si="5425"/>
      </c>
      <c r="AT112" t="s" s="223">
        <f t="shared" si="5425"/>
      </c>
      <c r="AU112" t="s" s="223">
        <f t="shared" si="5425"/>
      </c>
      <c r="AV112" t="s" s="223">
        <f t="shared" si="5425"/>
      </c>
      <c r="AW112" t="s" s="223">
        <f t="shared" si="5425"/>
      </c>
      <c r="AX112" t="s" s="223">
        <f t="shared" si="5425"/>
      </c>
      <c r="AY112" t="s" s="223">
        <f t="shared" si="5425"/>
      </c>
      <c r="AZ112" t="s" s="223">
        <f t="shared" si="5425"/>
      </c>
      <c r="BA112" t="s" s="223">
        <f t="shared" si="5425"/>
      </c>
      <c r="BB112" t="s" s="223">
        <f t="shared" si="5425"/>
      </c>
      <c r="BC112" t="s" s="223">
        <f t="shared" si="5425"/>
      </c>
      <c r="BD112" t="s" s="223">
        <f t="shared" si="5425"/>
      </c>
      <c r="BE112" t="s" s="223">
        <f t="shared" si="5425"/>
      </c>
      <c r="BF112" s="221"/>
      <c r="BG112" s="221"/>
      <c r="BH112" s="221"/>
      <c r="BI112" s="221"/>
      <c r="BJ112" s="221"/>
      <c r="BK112" s="221"/>
      <c r="BL112" s="221"/>
      <c r="BM112" s="221"/>
      <c r="BN112" s="221"/>
      <c r="BO112" s="221"/>
      <c r="BP112" s="221"/>
      <c r="BQ112" s="221"/>
      <c r="BR112" s="14"/>
    </row>
    <row r="113" ht="12.75" customHeight="1">
      <c r="A113" s="10"/>
      <c r="B113" s="222"/>
      <c r="C113" t="s" s="227">
        <f>K221</f>
        <v>2506</v>
      </c>
      <c r="D113" s="226">
        <v>251</v>
      </c>
      <c r="E113" t="s" s="220">
        <v>50</v>
      </c>
      <c r="F113" t="s" s="220">
        <v>2572</v>
      </c>
      <c r="G113" s="219">
        <v>0</v>
      </c>
      <c r="H113" s="219">
        <v>75</v>
      </c>
      <c r="I113" t="s" s="220">
        <v>50</v>
      </c>
      <c r="J113" s="221">
        <f>J5</f>
        <v>0.6870000000000001</v>
      </c>
      <c r="K113" s="221">
        <f>ROUND(J113*$B$1,3)</f>
        <v>0.6890000000000001</v>
      </c>
      <c r="L113" s="221">
        <f>ROUND(K113*$B$1,3)</f>
        <v>0.6909999999999999</v>
      </c>
      <c r="M113" s="221">
        <f>ROUND(L113*$B$1,3)</f>
        <v>0.6929999999999999</v>
      </c>
      <c r="N113" s="221">
        <f>ROUND(M113*$B$1,3)</f>
        <v>0.6950000000000001</v>
      </c>
      <c r="O113" s="221">
        <f>ROUND(N113*$B$1,3)</f>
        <v>0.6970000000000001</v>
      </c>
      <c r="P113" s="221">
        <f>ROUND(O113*$B$1,3)</f>
        <v>0.6990000000000001</v>
      </c>
      <c r="Q113" s="221">
        <f>ROUND(P113*$B$1,3)</f>
        <v>0.701</v>
      </c>
      <c r="R113" s="221">
        <f>ROUND(Q113*$B$1,3)</f>
        <v>0.703</v>
      </c>
      <c r="S113" s="221">
        <f>ROUND(R113*$B$1,3)</f>
        <v>0.705</v>
      </c>
      <c r="T113" s="221">
        <f>ROUND(S113*$B$1,3)</f>
        <v>0.7070000000000001</v>
      </c>
      <c r="U113" s="221">
        <f>ROUND(T113*$B$1,3)</f>
        <v>0.7090000000000001</v>
      </c>
      <c r="V113" s="221">
        <f>ROUND(U113*$B$1,3)</f>
        <v>0.711</v>
      </c>
      <c r="W113" s="221">
        <f>ROUND(V113*$B$1,3)</f>
        <v>0.713</v>
      </c>
      <c r="X113" s="221">
        <f>ROUND(W113*$B$1,3)</f>
        <v>0.7150000000000001</v>
      </c>
      <c r="Y113" s="221">
        <f>ROUND(X113*$B$1,3)</f>
        <v>0.717</v>
      </c>
      <c r="Z113" s="221">
        <f>ROUND(Y113*$B$1,3)</f>
        <v>0.7190000000000001</v>
      </c>
      <c r="AA113" s="221">
        <f>ROUND(Z113*$B$1,3)</f>
        <v>0.7209999999999999</v>
      </c>
      <c r="AB113" s="221">
        <f>ROUND(AA113*$B$1,3)</f>
        <v>0.723</v>
      </c>
      <c r="AC113" s="221">
        <f>ROUND(AB113*$B$1,3)</f>
        <v>0.725</v>
      </c>
      <c r="AD113" s="221">
        <f>ROUND(AC113*$B$1,3)</f>
        <v>0.7270000000000001</v>
      </c>
      <c r="AE113" s="221">
        <f>ROUND(AD113*$B$1,3)</f>
        <v>0.7290000000000001</v>
      </c>
      <c r="AF113" s="221">
        <f>ROUND(AE113*$B$1,3)</f>
        <v>0.731</v>
      </c>
      <c r="AG113" s="221">
        <f>ROUND(AF113*$B$1,3)</f>
        <v>0.733</v>
      </c>
      <c r="AH113" s="221">
        <f>ROUND(AG113*$B$1,3)</f>
        <v>0.735</v>
      </c>
      <c r="AI113" s="221">
        <f>ROUND(AH113*$B$1,3)</f>
        <v>0.737</v>
      </c>
      <c r="AJ113" s="221">
        <f>ROUND(AI113*$B$1,3)</f>
        <v>0.7390000000000001</v>
      </c>
      <c r="AK113" s="221">
        <f>ROUND(AJ113*$B$1,3)</f>
        <v>0.7409999999999999</v>
      </c>
      <c r="AL113" s="221">
        <f>ROUND(AK113*$B$1,3)</f>
        <v>0.743</v>
      </c>
      <c r="AM113" s="221">
        <f>ROUND(AL113*$B$1,3)</f>
        <v>0.745</v>
      </c>
      <c r="AN113" s="221">
        <f>ROUND(AM113*$B$1,3)</f>
        <v>0.7470000000000001</v>
      </c>
      <c r="AO113" s="221">
        <f>ROUND(AN113*$B$1,3)</f>
        <v>0.749</v>
      </c>
      <c r="AP113" s="221">
        <f>ROUND(AO113*$B$1,3)</f>
        <v>0.751</v>
      </c>
      <c r="AQ113" s="221">
        <f>ROUND(AP113*$B$1,3)</f>
        <v>0.7529999999999999</v>
      </c>
      <c r="AR113" s="221">
        <f>ROUND(AQ113*$B$1,3)</f>
        <v>0.755</v>
      </c>
      <c r="AS113" s="221">
        <f>ROUND(AR113*$B$1,3)</f>
        <v>0.757</v>
      </c>
      <c r="AT113" s="221">
        <f>ROUND(AS113*$B$1,3)</f>
        <v>0.7590000000000001</v>
      </c>
      <c r="AU113" s="221">
        <f>ROUND(AT113*$B$1,3)</f>
        <v>0.7609999999999999</v>
      </c>
      <c r="AV113" s="221">
        <f>ROUND(AU113*$B$1,3)</f>
        <v>0.763</v>
      </c>
      <c r="AW113" s="221">
        <f>ROUND(AV113*$B$1,3)</f>
        <v>0.765</v>
      </c>
      <c r="AX113" s="221">
        <f>ROUND(AW113*$B$1,3)</f>
        <v>0.768</v>
      </c>
      <c r="AY113" s="221">
        <f>ROUND(AX113*$B$1,3)</f>
        <v>0.7709999999999999</v>
      </c>
      <c r="AZ113" s="221">
        <f>ROUND(AY113*$B$1,3)</f>
        <v>0.774</v>
      </c>
      <c r="BA113" s="221">
        <f>ROUND(AZ113*$B$1,3)</f>
        <v>0.777</v>
      </c>
      <c r="BB113" s="221">
        <f>ROUND(BA113*$B$1,3)</f>
        <v>0.78</v>
      </c>
      <c r="BC113" s="221">
        <f>ROUND(BB113*$B$1,3)</f>
        <v>0.783</v>
      </c>
      <c r="BD113" s="221">
        <f>ROUND(BC113*$B$1,3)</f>
        <v>0.7859999999999999</v>
      </c>
      <c r="BE113" s="221">
        <f>ROUND(BD113*$B$1,3)</f>
        <v>0.789</v>
      </c>
      <c r="BF113" s="221"/>
      <c r="BG113" s="221"/>
      <c r="BH113" s="221"/>
      <c r="BI113" s="221"/>
      <c r="BJ113" s="221"/>
      <c r="BK113" s="221"/>
      <c r="BL113" s="221"/>
      <c r="BM113" s="221"/>
      <c r="BN113" s="221"/>
      <c r="BO113" s="221"/>
      <c r="BP113" s="221"/>
      <c r="BQ113" s="221"/>
      <c r="BR113" s="14"/>
    </row>
    <row r="114" ht="12.75" customHeight="1">
      <c r="A114" s="10"/>
      <c r="B114" s="222"/>
      <c r="C114" t="s" s="227">
        <f>K221</f>
        <v>2506</v>
      </c>
      <c r="D114" s="226">
        <v>251</v>
      </c>
      <c r="E114" t="s" s="220">
        <v>50</v>
      </c>
      <c r="F114" t="s" s="220">
        <v>2573</v>
      </c>
      <c r="G114" s="219">
        <v>75</v>
      </c>
      <c r="H114" s="219">
        <v>200</v>
      </c>
      <c r="I114" t="s" s="220">
        <v>50</v>
      </c>
      <c r="J114" s="225">
        <f>J10</f>
        <v>1.137</v>
      </c>
      <c r="K114" s="221">
        <f>ROUND(J114*$B$1,3)</f>
        <v>1.141</v>
      </c>
      <c r="L114" s="221">
        <f>ROUND(K114*$B$1,3)</f>
        <v>1.145</v>
      </c>
      <c r="M114" s="221">
        <f>ROUND(L114*$B$1,3)</f>
        <v>1.149</v>
      </c>
      <c r="N114" s="221">
        <f>ROUND(M114*$B$1,3)</f>
        <v>1.153</v>
      </c>
      <c r="O114" s="221">
        <f>ROUND(N114*$B$1,3)</f>
        <v>1.157</v>
      </c>
      <c r="P114" s="221">
        <f>ROUND(O114*$B$1,3)</f>
        <v>1.161</v>
      </c>
      <c r="Q114" s="221">
        <f>ROUND(P114*$B$1,3)</f>
        <v>1.165</v>
      </c>
      <c r="R114" s="221">
        <f>ROUND(Q114*$B$1,3)</f>
        <v>1.169</v>
      </c>
      <c r="S114" s="221">
        <f>ROUND(R114*$B$1,3)</f>
        <v>1.173</v>
      </c>
      <c r="T114" s="221">
        <f>ROUND(S114*$B$1,3)</f>
        <v>1.177</v>
      </c>
      <c r="U114" s="221">
        <f>ROUND(T114*$B$1,3)</f>
        <v>1.181</v>
      </c>
      <c r="V114" s="221">
        <f>ROUND(U114*$B$1,3)</f>
        <v>1.185</v>
      </c>
      <c r="W114" s="221">
        <f>ROUND(V114*$B$1,3)</f>
        <v>1.189</v>
      </c>
      <c r="X114" s="221">
        <f>ROUND(W114*$B$1,3)</f>
        <v>1.193</v>
      </c>
      <c r="Y114" s="221">
        <f>ROUND(X114*$B$1,3)</f>
        <v>1.197</v>
      </c>
      <c r="Z114" s="221">
        <f>ROUND(Y114*$B$1,3)</f>
        <v>1.201</v>
      </c>
      <c r="AA114" s="221">
        <f>ROUND(Z114*$B$1,3)</f>
        <v>1.205</v>
      </c>
      <c r="AB114" s="221">
        <f>ROUND(AA114*$B$1,3)</f>
        <v>1.209</v>
      </c>
      <c r="AC114" s="221">
        <f>ROUND(AB114*$B$1,3)</f>
        <v>1.213</v>
      </c>
      <c r="AD114" s="221">
        <f>ROUND(AC114*$B$1,3)</f>
        <v>1.217</v>
      </c>
      <c r="AE114" s="221">
        <f>ROUND(AD114*$B$1,3)</f>
        <v>1.221</v>
      </c>
      <c r="AF114" s="221">
        <f>ROUND(AE114*$B$1,3)</f>
        <v>1.225</v>
      </c>
      <c r="AG114" s="221">
        <f>ROUND(AF114*$B$1,3)</f>
        <v>1.229</v>
      </c>
      <c r="AH114" s="221">
        <f>ROUND(AG114*$B$1,3)</f>
        <v>1.233</v>
      </c>
      <c r="AI114" s="221">
        <f>ROUND(AH114*$B$1,3)</f>
        <v>1.237</v>
      </c>
      <c r="AJ114" s="221">
        <f>ROUND(AI114*$B$1,3)</f>
        <v>1.241</v>
      </c>
      <c r="AK114" s="221">
        <f>ROUND(AJ114*$B$1,3)</f>
        <v>1.245</v>
      </c>
      <c r="AL114" s="221">
        <f>ROUND(AK114*$B$1,3)</f>
        <v>1.249</v>
      </c>
      <c r="AM114" s="221">
        <f>ROUND(AL114*$B$1,3)</f>
        <v>1.253</v>
      </c>
      <c r="AN114" s="221">
        <f>ROUND(AM114*$B$1,3)</f>
        <v>1.257</v>
      </c>
      <c r="AO114" s="221">
        <f>ROUND(AN114*$B$1,3)</f>
        <v>1.261</v>
      </c>
      <c r="AP114" s="221">
        <f>ROUND(AO114*$B$1,3)</f>
        <v>1.265</v>
      </c>
      <c r="AQ114" s="221">
        <f>ROUND(AP114*$B$1,3)</f>
        <v>1.269</v>
      </c>
      <c r="AR114" s="221">
        <f>ROUND(AQ114*$B$1,3)</f>
        <v>1.273</v>
      </c>
      <c r="AS114" s="221">
        <f>ROUND(AR114*$B$1,3)</f>
        <v>1.277</v>
      </c>
      <c r="AT114" s="221">
        <f>ROUND(AS114*$B$1,3)</f>
        <v>1.281</v>
      </c>
      <c r="AU114" s="221">
        <f>ROUND(AT114*$B$1,3)</f>
        <v>1.285</v>
      </c>
      <c r="AV114" s="221">
        <f>ROUND(AU114*$B$1,3)</f>
        <v>1.289</v>
      </c>
      <c r="AW114" s="221">
        <f>ROUND(AV114*$B$1,3)</f>
        <v>1.293</v>
      </c>
      <c r="AX114" s="221">
        <f>ROUND(AW114*$B$1,3)</f>
        <v>1.297</v>
      </c>
      <c r="AY114" s="221">
        <f>ROUND(AX114*$B$1,3)</f>
        <v>1.301</v>
      </c>
      <c r="AZ114" s="221">
        <f>ROUND(AY114*$B$1,3)</f>
        <v>1.305</v>
      </c>
      <c r="BA114" s="221">
        <f>ROUND(AZ114*$B$1,3)</f>
        <v>1.309</v>
      </c>
      <c r="BB114" s="221">
        <f>ROUND(BA114*$B$1,3)</f>
        <v>1.313</v>
      </c>
      <c r="BC114" s="221">
        <f>ROUND(BB114*$B$1,3)</f>
        <v>1.317</v>
      </c>
      <c r="BD114" s="221">
        <f>ROUND(BC114*$B$1,3)</f>
        <v>1.321</v>
      </c>
      <c r="BE114" s="221">
        <f>ROUND(BD114*$B$1,3)</f>
        <v>1.325</v>
      </c>
      <c r="BF114" s="221"/>
      <c r="BG114" s="221"/>
      <c r="BH114" s="221"/>
      <c r="BI114" s="221"/>
      <c r="BJ114" s="221"/>
      <c r="BK114" s="221"/>
      <c r="BL114" s="221"/>
      <c r="BM114" s="221"/>
      <c r="BN114" s="221"/>
      <c r="BO114" s="221"/>
      <c r="BP114" s="221"/>
      <c r="BQ114" s="221"/>
      <c r="BR114" s="14"/>
    </row>
    <row r="115" ht="13.5" customHeight="1">
      <c r="A115" s="10"/>
      <c r="B115" s="222"/>
      <c r="C115" t="s" s="227">
        <f>K221</f>
        <v>2506</v>
      </c>
      <c r="D115" s="226">
        <v>251</v>
      </c>
      <c r="E115" t="s" s="220">
        <v>50</v>
      </c>
      <c r="F115" t="s" s="220">
        <v>2574</v>
      </c>
      <c r="G115" s="219">
        <v>200</v>
      </c>
      <c r="H115" s="219">
        <f>H108</f>
        <v>10000</v>
      </c>
      <c r="I115" t="s" s="220">
        <v>50</v>
      </c>
      <c r="J115" s="221">
        <f>J11</f>
        <v>2.409</v>
      </c>
      <c r="K115" s="221">
        <f>ROUND(J115*$B$1,3)</f>
        <v>2.417</v>
      </c>
      <c r="L115" s="221">
        <f>ROUND(K115*$B$1,3)</f>
        <v>2.425</v>
      </c>
      <c r="M115" s="221">
        <f>ROUND(L115*$B$1,3)</f>
        <v>2.433</v>
      </c>
      <c r="N115" s="221">
        <f>ROUND(M115*$B$1,3)</f>
        <v>2.441</v>
      </c>
      <c r="O115" s="221">
        <f>ROUND(N115*$B$1,3)</f>
        <v>2.449</v>
      </c>
      <c r="P115" s="221">
        <f>ROUND(O115*$B$1,3)</f>
        <v>2.457</v>
      </c>
      <c r="Q115" s="221">
        <f>ROUND(P115*$B$1,3)</f>
        <v>2.465</v>
      </c>
      <c r="R115" s="221">
        <f>ROUND(Q115*$B$1,3)</f>
        <v>2.473</v>
      </c>
      <c r="S115" s="221">
        <f>ROUND(R115*$B$1,3)</f>
        <v>2.481</v>
      </c>
      <c r="T115" s="221">
        <f>ROUND(S115*$B$1,3)</f>
        <v>2.489</v>
      </c>
      <c r="U115" s="221">
        <f>ROUND(T115*$B$1,3)</f>
        <v>2.497</v>
      </c>
      <c r="V115" s="221">
        <f>ROUND(U115*$B$1,3)</f>
        <v>2.505</v>
      </c>
      <c r="W115" s="221">
        <f>ROUND(V115*$B$1,3)</f>
        <v>2.513</v>
      </c>
      <c r="X115" s="221">
        <f>ROUND(W115*$B$1,3)</f>
        <v>2.521</v>
      </c>
      <c r="Y115" s="221">
        <f>ROUND(X115*$B$1,3)</f>
        <v>2.529</v>
      </c>
      <c r="Z115" s="221">
        <f>ROUND(Y115*$B$1,3)</f>
        <v>2.537</v>
      </c>
      <c r="AA115" s="221">
        <f>ROUND(Z115*$B$1,3)</f>
        <v>2.545</v>
      </c>
      <c r="AB115" s="221">
        <f>ROUND(AA115*$B$1,3)</f>
        <v>2.553</v>
      </c>
      <c r="AC115" s="221">
        <f>ROUND(AB115*$B$1,3)</f>
        <v>2.561</v>
      </c>
      <c r="AD115" s="221">
        <f>ROUND(AC115*$B$1,3)</f>
        <v>2.569</v>
      </c>
      <c r="AE115" s="221">
        <f>ROUND(AD115*$B$1,3)</f>
        <v>2.577</v>
      </c>
      <c r="AF115" s="221">
        <f>ROUND(AE115*$B$1,3)</f>
        <v>2.585</v>
      </c>
      <c r="AG115" s="221">
        <f>ROUND(AF115*$B$1,3)</f>
        <v>2.593</v>
      </c>
      <c r="AH115" s="221">
        <f>ROUND(AG115*$B$1,3)</f>
        <v>2.601</v>
      </c>
      <c r="AI115" s="221">
        <f>ROUND(AH115*$B$1,3)</f>
        <v>2.61</v>
      </c>
      <c r="AJ115" s="221">
        <f>ROUND(AI115*$B$1,3)</f>
        <v>2.619</v>
      </c>
      <c r="AK115" s="221">
        <f>ROUND(AJ115*$B$1,3)</f>
        <v>2.628</v>
      </c>
      <c r="AL115" s="221">
        <f>ROUND(AK115*$B$1,3)</f>
        <v>2.637</v>
      </c>
      <c r="AM115" s="221">
        <f>ROUND(AL115*$B$1,3)</f>
        <v>2.646</v>
      </c>
      <c r="AN115" s="221">
        <f>ROUND(AM115*$B$1,3)</f>
        <v>2.655</v>
      </c>
      <c r="AO115" s="221">
        <f>ROUND(AN115*$B$1,3)</f>
        <v>2.664</v>
      </c>
      <c r="AP115" s="221">
        <f>ROUND(AO115*$B$1,3)</f>
        <v>2.673</v>
      </c>
      <c r="AQ115" s="221">
        <f>ROUND(AP115*$B$1,3)</f>
        <v>2.682</v>
      </c>
      <c r="AR115" s="221">
        <f>ROUND(AQ115*$B$1,3)</f>
        <v>2.691</v>
      </c>
      <c r="AS115" s="221">
        <f>ROUND(AR115*$B$1,3)</f>
        <v>2.7</v>
      </c>
      <c r="AT115" s="221">
        <f>ROUND(AS115*$B$1,3)</f>
        <v>2.709</v>
      </c>
      <c r="AU115" s="221">
        <f>ROUND(AT115*$B$1,3)</f>
        <v>2.718</v>
      </c>
      <c r="AV115" s="221">
        <f>ROUND(AU115*$B$1,3)</f>
        <v>2.727</v>
      </c>
      <c r="AW115" s="221">
        <f>ROUND(AV115*$B$1,3)</f>
        <v>2.736</v>
      </c>
      <c r="AX115" s="221">
        <f>ROUND(AW115*$B$1,3)</f>
        <v>2.745</v>
      </c>
      <c r="AY115" s="221">
        <f>ROUND(AX115*$B$1,3)</f>
        <v>2.754</v>
      </c>
      <c r="AZ115" s="221">
        <f>ROUND(AY115*$B$1,3)</f>
        <v>2.763</v>
      </c>
      <c r="BA115" s="221">
        <f>ROUND(AZ115*$B$1,3)</f>
        <v>2.772</v>
      </c>
      <c r="BB115" s="221">
        <f>ROUND(BA115*$B$1,3)</f>
        <v>2.781</v>
      </c>
      <c r="BC115" s="221">
        <f>ROUND(BB115*$B$1,3)</f>
        <v>2.79</v>
      </c>
      <c r="BD115" s="221">
        <f>ROUND(BC115*$B$1,3)</f>
        <v>2.799</v>
      </c>
      <c r="BE115" s="221">
        <f>ROUND(BD115*$B$1,3)</f>
        <v>2.808</v>
      </c>
      <c r="BF115" s="221"/>
      <c r="BG115" s="221"/>
      <c r="BH115" s="221"/>
      <c r="BI115" s="221"/>
      <c r="BJ115" s="221"/>
      <c r="BK115" s="221"/>
      <c r="BL115" s="221"/>
      <c r="BM115" s="221"/>
      <c r="BN115" s="221"/>
      <c r="BO115" s="221"/>
      <c r="BP115" s="221"/>
      <c r="BQ115" s="221"/>
      <c r="BR115" s="14"/>
    </row>
    <row r="116" ht="12.75" customHeight="1">
      <c r="A116" s="10"/>
      <c r="B116" s="222"/>
      <c r="C116" t="s" s="227">
        <f t="shared" si="5628" ref="C116:BE116">""</f>
      </c>
      <c r="D116" t="s" s="154">
        <f t="shared" si="5628"/>
      </c>
      <c r="E116" t="s" s="220">
        <f t="shared" si="5628"/>
      </c>
      <c r="F116" t="s" s="220">
        <f t="shared" si="5628"/>
      </c>
      <c r="G116" t="s" s="154">
        <f t="shared" si="5628"/>
      </c>
      <c r="H116" t="s" s="154">
        <f t="shared" si="5628"/>
      </c>
      <c r="I116" t="s" s="220">
        <f t="shared" si="5628"/>
      </c>
      <c r="J116" t="s" s="223">
        <f t="shared" si="5628"/>
      </c>
      <c r="K116" t="s" s="223">
        <f t="shared" si="5628"/>
      </c>
      <c r="L116" t="s" s="223">
        <f t="shared" si="5628"/>
      </c>
      <c r="M116" t="s" s="223">
        <f t="shared" si="5628"/>
      </c>
      <c r="N116" t="s" s="223">
        <f t="shared" si="5628"/>
      </c>
      <c r="O116" t="s" s="223">
        <f t="shared" si="5628"/>
      </c>
      <c r="P116" t="s" s="223">
        <f t="shared" si="5628"/>
      </c>
      <c r="Q116" t="s" s="223">
        <f t="shared" si="5628"/>
      </c>
      <c r="R116" t="s" s="223">
        <f t="shared" si="5628"/>
      </c>
      <c r="S116" t="s" s="223">
        <f t="shared" si="5628"/>
      </c>
      <c r="T116" t="s" s="223">
        <f t="shared" si="5628"/>
      </c>
      <c r="U116" t="s" s="223">
        <f t="shared" si="5628"/>
      </c>
      <c r="V116" t="s" s="223">
        <f t="shared" si="5628"/>
      </c>
      <c r="W116" t="s" s="223">
        <f t="shared" si="5628"/>
      </c>
      <c r="X116" t="s" s="223">
        <f t="shared" si="5628"/>
      </c>
      <c r="Y116" t="s" s="223">
        <f t="shared" si="5628"/>
      </c>
      <c r="Z116" t="s" s="223">
        <f t="shared" si="5628"/>
      </c>
      <c r="AA116" t="s" s="223">
        <f t="shared" si="5628"/>
      </c>
      <c r="AB116" t="s" s="223">
        <f t="shared" si="5628"/>
      </c>
      <c r="AC116" t="s" s="223">
        <f t="shared" si="5628"/>
      </c>
      <c r="AD116" t="s" s="223">
        <f t="shared" si="5628"/>
      </c>
      <c r="AE116" t="s" s="223">
        <f t="shared" si="5628"/>
      </c>
      <c r="AF116" t="s" s="223">
        <f t="shared" si="5628"/>
      </c>
      <c r="AG116" t="s" s="223">
        <f t="shared" si="5628"/>
      </c>
      <c r="AH116" t="s" s="223">
        <f t="shared" si="5628"/>
      </c>
      <c r="AI116" t="s" s="223">
        <f t="shared" si="5628"/>
      </c>
      <c r="AJ116" t="s" s="223">
        <f t="shared" si="5628"/>
      </c>
      <c r="AK116" t="s" s="223">
        <f t="shared" si="5628"/>
      </c>
      <c r="AL116" t="s" s="223">
        <f t="shared" si="5628"/>
      </c>
      <c r="AM116" t="s" s="223">
        <f t="shared" si="5628"/>
      </c>
      <c r="AN116" t="s" s="223">
        <f t="shared" si="5628"/>
      </c>
      <c r="AO116" t="s" s="223">
        <f t="shared" si="5628"/>
      </c>
      <c r="AP116" t="s" s="223">
        <f t="shared" si="5628"/>
      </c>
      <c r="AQ116" t="s" s="223">
        <f t="shared" si="5628"/>
      </c>
      <c r="AR116" t="s" s="223">
        <f t="shared" si="5628"/>
      </c>
      <c r="AS116" t="s" s="223">
        <f t="shared" si="5628"/>
      </c>
      <c r="AT116" t="s" s="223">
        <f t="shared" si="5628"/>
      </c>
      <c r="AU116" t="s" s="223">
        <f t="shared" si="5628"/>
      </c>
      <c r="AV116" t="s" s="223">
        <f t="shared" si="5628"/>
      </c>
      <c r="AW116" t="s" s="223">
        <f t="shared" si="5628"/>
      </c>
      <c r="AX116" t="s" s="223">
        <f t="shared" si="5628"/>
      </c>
      <c r="AY116" t="s" s="223">
        <f t="shared" si="5628"/>
      </c>
      <c r="AZ116" t="s" s="223">
        <f t="shared" si="5628"/>
      </c>
      <c r="BA116" t="s" s="223">
        <f t="shared" si="5628"/>
      </c>
      <c r="BB116" t="s" s="223">
        <f t="shared" si="5628"/>
      </c>
      <c r="BC116" t="s" s="223">
        <f t="shared" si="5628"/>
      </c>
      <c r="BD116" t="s" s="223">
        <f t="shared" si="5628"/>
      </c>
      <c r="BE116" t="s" s="223">
        <f t="shared" si="5628"/>
      </c>
      <c r="BF116" s="221"/>
      <c r="BG116" s="221"/>
      <c r="BH116" s="221"/>
      <c r="BI116" s="221"/>
      <c r="BJ116" s="221"/>
      <c r="BK116" s="221"/>
      <c r="BL116" s="221"/>
      <c r="BM116" s="221"/>
      <c r="BN116" s="221"/>
      <c r="BO116" s="221"/>
      <c r="BP116" s="221"/>
      <c r="BQ116" s="221"/>
      <c r="BR116" s="14"/>
    </row>
    <row r="117" ht="12.75" customHeight="1">
      <c r="A117" s="10"/>
      <c r="B117" t="s" s="218">
        <v>2575</v>
      </c>
      <c r="C117" t="s" s="154">
        <v>2500</v>
      </c>
      <c r="D117" t="s" s="154">
        <v>1030</v>
      </c>
      <c r="E117" s="231"/>
      <c r="F117" t="s" s="220">
        <v>2576</v>
      </c>
      <c r="G117" s="157"/>
      <c r="H117" s="157"/>
      <c r="I117" s="232"/>
      <c r="J117" s="221">
        <v>69.55</v>
      </c>
      <c r="K117" s="221">
        <v>69.68000000000001</v>
      </c>
      <c r="L117" s="221">
        <v>70.23999999999999</v>
      </c>
      <c r="M117" s="221">
        <v>70.70999999999999</v>
      </c>
      <c r="N117" s="221">
        <v>71.06</v>
      </c>
      <c r="O117" s="221">
        <v>71.17</v>
      </c>
      <c r="P117" s="221">
        <v>71.55</v>
      </c>
      <c r="Q117" s="221">
        <v>71.68000000000001</v>
      </c>
      <c r="R117" s="221">
        <v>17.68</v>
      </c>
      <c r="S117" s="221">
        <v>71.84999999999999</v>
      </c>
      <c r="T117" s="221">
        <v>72.13</v>
      </c>
      <c r="U117" s="221">
        <v>72.40000000000001</v>
      </c>
      <c r="V117" s="221">
        <v>72.38</v>
      </c>
      <c r="W117" s="221">
        <v>72.81</v>
      </c>
      <c r="X117" s="221">
        <v>73.56</v>
      </c>
      <c r="Y117" s="221">
        <v>74.20999999999999</v>
      </c>
      <c r="Z117" s="221">
        <v>74.67</v>
      </c>
      <c r="AA117" s="221">
        <v>74.94</v>
      </c>
      <c r="AB117" s="221">
        <v>74.69</v>
      </c>
      <c r="AC117" s="221">
        <v>74.91</v>
      </c>
      <c r="AD117" s="221">
        <v>75.06999999999999</v>
      </c>
      <c r="AE117" s="221">
        <v>75.93000000000001</v>
      </c>
      <c r="AF117" s="221">
        <v>77.16</v>
      </c>
      <c r="AG117" s="221">
        <v>78.22</v>
      </c>
      <c r="AH117" s="221">
        <v>78.69</v>
      </c>
      <c r="AI117" s="221">
        <v>79.03</v>
      </c>
      <c r="AJ117" s="221">
        <v>79.28</v>
      </c>
      <c r="AK117" s="221">
        <v>78.97</v>
      </c>
      <c r="AL117" s="221">
        <v>79.18000000000001</v>
      </c>
      <c r="AM117" s="221">
        <v>79.31</v>
      </c>
      <c r="AN117" s="233">
        <v>79.65000000000001</v>
      </c>
      <c r="AO117" s="233">
        <v>80.06</v>
      </c>
      <c r="AP117" s="233">
        <v>79.20999999999999</v>
      </c>
      <c r="AQ117" s="221">
        <v>78.89</v>
      </c>
      <c r="AR117" s="221">
        <v>78.84</v>
      </c>
      <c r="AS117" s="221">
        <v>78.81</v>
      </c>
      <c r="AT117" s="221">
        <v>79.3</v>
      </c>
      <c r="AU117" s="221">
        <v>79.05</v>
      </c>
      <c r="AV117" s="221">
        <v>78.8</v>
      </c>
      <c r="AW117" s="221">
        <v>78.84999999999999</v>
      </c>
      <c r="AX117" s="221">
        <v>78.63</v>
      </c>
      <c r="AY117" s="221">
        <v>77.95</v>
      </c>
      <c r="AZ117" s="221">
        <v>77.73999999999999</v>
      </c>
      <c r="BA117" s="221">
        <v>78.55</v>
      </c>
      <c r="BB117" s="221">
        <v>78.22</v>
      </c>
      <c r="BC117" s="221">
        <v>78.13</v>
      </c>
      <c r="BD117" s="221">
        <v>78.67</v>
      </c>
      <c r="BE117" s="221">
        <v>78.48</v>
      </c>
      <c r="BF117" s="221">
        <v>78.43000000000001</v>
      </c>
      <c r="BG117" s="221">
        <v>78.40000000000001</v>
      </c>
      <c r="BH117" s="221">
        <v>79.25</v>
      </c>
      <c r="BI117" s="221">
        <v>79.88</v>
      </c>
      <c r="BJ117" s="221">
        <v>79.98</v>
      </c>
      <c r="BK117" s="221">
        <v>79.59</v>
      </c>
      <c r="BL117" s="221">
        <v>79.53</v>
      </c>
      <c r="BM117" s="221">
        <v>79.69</v>
      </c>
      <c r="BN117" s="221">
        <v>79.94</v>
      </c>
      <c r="BO117" s="221">
        <v>80.12</v>
      </c>
      <c r="BP117" s="221">
        <v>80.34999999999999</v>
      </c>
      <c r="BQ117" s="221">
        <v>80.69</v>
      </c>
      <c r="BR117" s="14"/>
    </row>
    <row r="118" ht="12.75" customHeight="1">
      <c r="A118" s="10"/>
      <c r="B118" s="222"/>
      <c r="C118" t="s" s="154">
        <v>2500</v>
      </c>
      <c r="D118" s="157"/>
      <c r="E118" s="231"/>
      <c r="F118" t="s" s="220">
        <v>2577</v>
      </c>
      <c r="G118" s="157"/>
      <c r="H118" s="157"/>
      <c r="I118" s="232"/>
      <c r="J118" s="225">
        <v>3.032</v>
      </c>
      <c r="K118" s="225">
        <v>3.172</v>
      </c>
      <c r="L118" s="225">
        <v>3.208</v>
      </c>
      <c r="M118" s="225">
        <v>3.191</v>
      </c>
      <c r="N118" s="225">
        <v>3.103</v>
      </c>
      <c r="O118" s="225">
        <v>3.11</v>
      </c>
      <c r="P118" s="225">
        <v>3.148</v>
      </c>
      <c r="Q118" s="225">
        <v>3.171</v>
      </c>
      <c r="R118" s="225">
        <v>3.168</v>
      </c>
      <c r="S118" s="225">
        <v>3.086</v>
      </c>
      <c r="T118" s="225">
        <v>3.114</v>
      </c>
      <c r="U118" s="225">
        <v>3.072</v>
      </c>
      <c r="V118" s="225">
        <v>3.165</v>
      </c>
      <c r="W118" s="225">
        <v>3.206</v>
      </c>
      <c r="X118" s="225">
        <v>3.262</v>
      </c>
      <c r="Y118" s="225">
        <v>3.252</v>
      </c>
      <c r="Z118" s="225">
        <v>3.369</v>
      </c>
      <c r="AA118" s="225">
        <v>3.413</v>
      </c>
      <c r="AB118" s="225">
        <v>3.437</v>
      </c>
      <c r="AC118" s="225">
        <v>3.4</v>
      </c>
      <c r="AD118" s="225">
        <v>3.445</v>
      </c>
      <c r="AE118" s="225">
        <v>3.46</v>
      </c>
      <c r="AF118" s="225">
        <v>3.524</v>
      </c>
      <c r="AG118" s="225">
        <v>3.614</v>
      </c>
      <c r="AH118" s="225">
        <v>3.641</v>
      </c>
      <c r="AI118" s="225">
        <v>3.653</v>
      </c>
      <c r="AJ118" s="225">
        <v>3.563</v>
      </c>
      <c r="AK118" s="225">
        <v>3.528</v>
      </c>
      <c r="AL118" s="225">
        <v>3.547</v>
      </c>
      <c r="AM118" s="225">
        <v>3.55</v>
      </c>
      <c r="AN118" s="221">
        <v>3.609</v>
      </c>
      <c r="AO118" s="221">
        <v>3.623</v>
      </c>
      <c r="AP118" s="221">
        <v>3.536</v>
      </c>
      <c r="AQ118" s="225">
        <v>3.49</v>
      </c>
      <c r="AR118" s="225">
        <v>3.568</v>
      </c>
      <c r="AS118" s="225">
        <v>3.602</v>
      </c>
      <c r="AT118" s="225">
        <v>3.617</v>
      </c>
      <c r="AU118" s="225">
        <v>3.546</v>
      </c>
      <c r="AV118" s="225">
        <v>3.523</v>
      </c>
      <c r="AW118" s="225">
        <v>3.556</v>
      </c>
      <c r="AX118" s="225">
        <v>3.654</v>
      </c>
      <c r="AY118" s="225">
        <v>3.615</v>
      </c>
      <c r="AZ118" s="225">
        <v>3.572</v>
      </c>
      <c r="BA118" s="225">
        <v>3.596</v>
      </c>
      <c r="BB118" s="225">
        <v>3.559</v>
      </c>
      <c r="BC118" s="225">
        <v>3.642</v>
      </c>
      <c r="BD118" s="225">
        <v>3.681</v>
      </c>
      <c r="BE118" s="225">
        <v>3.7</v>
      </c>
      <c r="BF118" s="225">
        <v>3.715</v>
      </c>
      <c r="BG118" s="225">
        <v>3.75</v>
      </c>
      <c r="BH118" s="225">
        <v>3.702</v>
      </c>
      <c r="BI118" s="225">
        <v>3.724</v>
      </c>
      <c r="BJ118" s="225">
        <v>3.688</v>
      </c>
      <c r="BK118" s="225">
        <v>3.691</v>
      </c>
      <c r="BL118" s="225">
        <v>3.709</v>
      </c>
      <c r="BM118" s="225">
        <v>3.751</v>
      </c>
      <c r="BN118" s="225">
        <v>3.725</v>
      </c>
      <c r="BO118" s="225">
        <v>3.676</v>
      </c>
      <c r="BP118" s="225">
        <v>3.664</v>
      </c>
      <c r="BQ118" s="225">
        <v>3.649</v>
      </c>
      <c r="BR118" s="14"/>
    </row>
    <row r="119" ht="12.75" customHeight="1">
      <c r="A119" s="10"/>
      <c r="B119" s="222"/>
      <c r="C119" t="s" s="154">
        <v>2578</v>
      </c>
      <c r="D119" s="157"/>
      <c r="E119" s="231"/>
      <c r="F119" t="s" s="220">
        <v>2579</v>
      </c>
      <c r="G119" s="157"/>
      <c r="H119" s="157"/>
      <c r="I119" s="232"/>
      <c r="J119" s="221">
        <v>69.55</v>
      </c>
      <c r="K119" s="221">
        <v>69.68000000000001</v>
      </c>
      <c r="L119" s="221">
        <v>70.23999999999999</v>
      </c>
      <c r="M119" s="221">
        <v>70.70999999999999</v>
      </c>
      <c r="N119" s="221">
        <v>71.06</v>
      </c>
      <c r="O119" s="221">
        <v>71.17</v>
      </c>
      <c r="P119" s="221">
        <v>71.55</v>
      </c>
      <c r="Q119" s="225">
        <v>71.68000000000001</v>
      </c>
      <c r="R119" s="225">
        <v>71.81</v>
      </c>
      <c r="S119" s="225">
        <v>71.84999999999999</v>
      </c>
      <c r="T119" s="225">
        <v>72.13</v>
      </c>
      <c r="U119" s="225">
        <v>72.40000000000001</v>
      </c>
      <c r="V119" s="221">
        <v>72.38</v>
      </c>
      <c r="W119" s="221">
        <v>72.81</v>
      </c>
      <c r="X119" s="221">
        <v>73.56</v>
      </c>
      <c r="Y119" s="221">
        <v>74.20999999999999</v>
      </c>
      <c r="Z119" s="221">
        <v>74.67</v>
      </c>
      <c r="AA119" s="221">
        <v>74.94</v>
      </c>
      <c r="AB119" s="221">
        <v>74.69</v>
      </c>
      <c r="AC119" s="225">
        <v>74.91</v>
      </c>
      <c r="AD119" s="225">
        <v>75.06999999999999</v>
      </c>
      <c r="AE119" s="225">
        <v>75.93000000000001</v>
      </c>
      <c r="AF119" s="225">
        <v>77.16</v>
      </c>
      <c r="AG119" s="225">
        <v>78.22</v>
      </c>
      <c r="AH119" s="221">
        <v>78.69</v>
      </c>
      <c r="AI119" s="221">
        <v>79.03</v>
      </c>
      <c r="AJ119" s="221">
        <v>79.28</v>
      </c>
      <c r="AK119" s="221">
        <v>78.97</v>
      </c>
      <c r="AL119" s="221">
        <v>79.18000000000001</v>
      </c>
      <c r="AM119" s="221">
        <v>79.31</v>
      </c>
      <c r="AN119" s="233">
        <v>79.65000000000001</v>
      </c>
      <c r="AO119" s="233">
        <v>80.06</v>
      </c>
      <c r="AP119" s="233">
        <v>79.20999999999999</v>
      </c>
      <c r="AQ119" s="225">
        <v>78.89</v>
      </c>
      <c r="AR119" s="225">
        <v>78.84</v>
      </c>
      <c r="AS119" s="225">
        <v>78.81</v>
      </c>
      <c r="AT119" s="225">
        <v>79.3</v>
      </c>
      <c r="AU119" s="225">
        <v>79.05</v>
      </c>
      <c r="AV119" s="225">
        <v>78.8</v>
      </c>
      <c r="AW119" s="225">
        <v>78.84999999999999</v>
      </c>
      <c r="AX119" s="225">
        <v>78.63</v>
      </c>
      <c r="AY119" s="225">
        <v>77.95</v>
      </c>
      <c r="AZ119" s="225">
        <v>77.73999999999999</v>
      </c>
      <c r="BA119" s="225">
        <v>78.55</v>
      </c>
      <c r="BB119" s="225">
        <v>78.22</v>
      </c>
      <c r="BC119" s="225">
        <v>78.13</v>
      </c>
      <c r="BD119" s="225">
        <v>78.67</v>
      </c>
      <c r="BE119" s="225">
        <v>78.48</v>
      </c>
      <c r="BF119" s="225">
        <v>78.43000000000001</v>
      </c>
      <c r="BG119" s="225">
        <v>78.40000000000001</v>
      </c>
      <c r="BH119" s="225">
        <v>79.25</v>
      </c>
      <c r="BI119" s="221">
        <v>79.88</v>
      </c>
      <c r="BJ119" s="225">
        <v>79.98</v>
      </c>
      <c r="BK119" s="225">
        <v>79.59</v>
      </c>
      <c r="BL119" s="225">
        <v>79.53</v>
      </c>
      <c r="BM119" s="225">
        <v>79.69</v>
      </c>
      <c r="BN119" s="225">
        <v>79.94</v>
      </c>
      <c r="BO119" s="225">
        <v>80.12</v>
      </c>
      <c r="BP119" s="225">
        <v>80.34999999999999</v>
      </c>
      <c r="BQ119" s="225">
        <v>80.69</v>
      </c>
      <c r="BR119" s="14"/>
    </row>
    <row r="120" ht="12.75" customHeight="1">
      <c r="A120" s="10"/>
      <c r="B120" s="222"/>
      <c r="C120" t="s" s="154">
        <v>2578</v>
      </c>
      <c r="D120" s="157"/>
      <c r="E120" s="231"/>
      <c r="F120" t="s" s="220">
        <v>2580</v>
      </c>
      <c r="G120" s="157"/>
      <c r="H120" s="157"/>
      <c r="I120" s="232"/>
      <c r="J120" s="221">
        <v>2.608</v>
      </c>
      <c r="K120" s="221">
        <v>2.729</v>
      </c>
      <c r="L120" s="221">
        <v>2.76</v>
      </c>
      <c r="M120" s="221">
        <v>2.745</v>
      </c>
      <c r="N120" s="221">
        <v>2.669</v>
      </c>
      <c r="O120" s="221">
        <v>2.675</v>
      </c>
      <c r="P120" s="221">
        <v>2.707</v>
      </c>
      <c r="Q120" s="225">
        <v>2.726</v>
      </c>
      <c r="R120" s="225">
        <v>2.723</v>
      </c>
      <c r="S120" s="225">
        <v>2.652</v>
      </c>
      <c r="T120" s="225">
        <v>2.676</v>
      </c>
      <c r="U120" s="225">
        <v>2.64</v>
      </c>
      <c r="V120" s="221">
        <v>2.72</v>
      </c>
      <c r="W120" s="221">
        <v>2.756</v>
      </c>
      <c r="X120" s="221">
        <v>2.804</v>
      </c>
      <c r="Y120" s="221">
        <v>2.795</v>
      </c>
      <c r="Z120" s="221">
        <v>2.896</v>
      </c>
      <c r="AA120" s="221">
        <v>2.934</v>
      </c>
      <c r="AB120" s="221">
        <v>2.955</v>
      </c>
      <c r="AC120" s="225">
        <v>2.923</v>
      </c>
      <c r="AD120" s="225">
        <v>2.961</v>
      </c>
      <c r="AE120" s="225">
        <v>2.974</v>
      </c>
      <c r="AF120" s="225">
        <v>3.029</v>
      </c>
      <c r="AG120" s="225">
        <v>3.106</v>
      </c>
      <c r="AH120" s="221">
        <v>3.129</v>
      </c>
      <c r="AI120" s="221">
        <v>3.139</v>
      </c>
      <c r="AJ120" s="221">
        <v>3.062</v>
      </c>
      <c r="AK120" s="221">
        <v>3.032</v>
      </c>
      <c r="AL120" s="221">
        <v>3.049</v>
      </c>
      <c r="AM120" s="221">
        <v>3.052</v>
      </c>
      <c r="AN120" s="221">
        <v>3.102</v>
      </c>
      <c r="AO120" s="221">
        <v>3.114</v>
      </c>
      <c r="AP120" s="221">
        <v>3.039</v>
      </c>
      <c r="AQ120" s="225">
        <v>2.999</v>
      </c>
      <c r="AR120" s="225">
        <v>3.066</v>
      </c>
      <c r="AS120" s="225">
        <v>3.095</v>
      </c>
      <c r="AT120" s="225">
        <v>3.108</v>
      </c>
      <c r="AU120" s="225">
        <v>3.047</v>
      </c>
      <c r="AV120" s="225">
        <v>3.027</v>
      </c>
      <c r="AW120" s="225">
        <v>3.055</v>
      </c>
      <c r="AX120" s="225">
        <v>3.139</v>
      </c>
      <c r="AY120" s="225">
        <v>3.105</v>
      </c>
      <c r="AZ120" s="225">
        <v>3.068</v>
      </c>
      <c r="BA120" s="225">
        <v>3.089</v>
      </c>
      <c r="BB120" s="225">
        <v>3.057</v>
      </c>
      <c r="BC120" s="225">
        <v>3.128</v>
      </c>
      <c r="BD120" s="225">
        <v>3.161</v>
      </c>
      <c r="BE120" s="225">
        <v>3.177</v>
      </c>
      <c r="BF120" s="225">
        <v>3.19</v>
      </c>
      <c r="BG120" s="225">
        <v>3.22</v>
      </c>
      <c r="BH120" s="225">
        <v>3.179</v>
      </c>
      <c r="BI120" s="225">
        <v>3.198</v>
      </c>
      <c r="BJ120" s="225">
        <v>3.167</v>
      </c>
      <c r="BK120" s="225">
        <v>3.17</v>
      </c>
      <c r="BL120" s="225">
        <v>3.186</v>
      </c>
      <c r="BM120" s="225">
        <v>3.222</v>
      </c>
      <c r="BN120" s="225">
        <v>3.2</v>
      </c>
      <c r="BO120" s="225">
        <v>3.158</v>
      </c>
      <c r="BP120" s="225">
        <v>3.147</v>
      </c>
      <c r="BQ120" s="225">
        <v>3.134</v>
      </c>
      <c r="BR120" s="14"/>
    </row>
    <row r="121" ht="12.75" customHeight="1">
      <c r="A121" s="10"/>
      <c r="B121" s="222"/>
      <c r="C121" t="s" s="154">
        <v>2500</v>
      </c>
      <c r="D121" t="s" s="154">
        <v>1050</v>
      </c>
      <c r="E121" s="231"/>
      <c r="F121" t="s" s="220">
        <v>2581</v>
      </c>
      <c r="G121" s="157"/>
      <c r="H121" s="157"/>
      <c r="I121" s="232"/>
      <c r="J121" s="221">
        <v>69.55</v>
      </c>
      <c r="K121" s="221">
        <v>69.68000000000001</v>
      </c>
      <c r="L121" s="221">
        <v>70.23999999999999</v>
      </c>
      <c r="M121" s="221">
        <v>70.70999999999999</v>
      </c>
      <c r="N121" s="221">
        <v>71.06</v>
      </c>
      <c r="O121" s="221">
        <v>71.17</v>
      </c>
      <c r="P121" s="221">
        <v>71.55</v>
      </c>
      <c r="Q121" s="225">
        <v>71.68000000000001</v>
      </c>
      <c r="R121" s="225">
        <v>71.81</v>
      </c>
      <c r="S121" s="225">
        <v>71.84999999999999</v>
      </c>
      <c r="T121" s="225">
        <v>72.13</v>
      </c>
      <c r="U121" s="225">
        <f>U117</f>
        <v>72.40000000000001</v>
      </c>
      <c r="V121" s="221">
        <v>72.38</v>
      </c>
      <c r="W121" s="221">
        <v>72.81</v>
      </c>
      <c r="X121" s="221">
        <v>73.56</v>
      </c>
      <c r="Y121" s="221">
        <v>74.20999999999999</v>
      </c>
      <c r="Z121" s="221">
        <v>74.67</v>
      </c>
      <c r="AA121" s="221">
        <v>74.94</v>
      </c>
      <c r="AB121" s="221">
        <v>74.69</v>
      </c>
      <c r="AC121" s="225">
        <v>74.91</v>
      </c>
      <c r="AD121" s="225">
        <v>75.06999999999999</v>
      </c>
      <c r="AE121" s="225">
        <v>75.93000000000001</v>
      </c>
      <c r="AF121" s="225">
        <v>77.16</v>
      </c>
      <c r="AG121" s="225">
        <v>78.22</v>
      </c>
      <c r="AH121" s="221">
        <v>78.69</v>
      </c>
      <c r="AI121" s="221">
        <v>79.03</v>
      </c>
      <c r="AJ121" s="221">
        <v>79.28</v>
      </c>
      <c r="AK121" s="221">
        <v>78.97</v>
      </c>
      <c r="AL121" s="221">
        <v>79.18000000000001</v>
      </c>
      <c r="AM121" s="221">
        <v>79.31</v>
      </c>
      <c r="AN121" s="233">
        <v>79.65000000000001</v>
      </c>
      <c r="AO121" s="233">
        <v>80.06</v>
      </c>
      <c r="AP121" s="233">
        <v>79.20999999999999</v>
      </c>
      <c r="AQ121" s="225">
        <v>78.89</v>
      </c>
      <c r="AR121" s="225">
        <v>78.84</v>
      </c>
      <c r="AS121" s="225">
        <v>78.81</v>
      </c>
      <c r="AT121" s="225">
        <v>79.3</v>
      </c>
      <c r="AU121" s="225">
        <v>79.05</v>
      </c>
      <c r="AV121" s="225">
        <v>78.8</v>
      </c>
      <c r="AW121" s="225">
        <v>78.84999999999999</v>
      </c>
      <c r="AX121" s="225">
        <v>78.63</v>
      </c>
      <c r="AY121" s="225">
        <v>77.95</v>
      </c>
      <c r="AZ121" s="225">
        <v>77.73999999999999</v>
      </c>
      <c r="BA121" s="225">
        <v>78.55</v>
      </c>
      <c r="BB121" s="225">
        <v>78.22</v>
      </c>
      <c r="BC121" s="225">
        <v>78.13</v>
      </c>
      <c r="BD121" s="225">
        <v>78.67</v>
      </c>
      <c r="BE121" s="225">
        <v>78.48</v>
      </c>
      <c r="BF121" s="225">
        <v>78.43000000000001</v>
      </c>
      <c r="BG121" s="225">
        <v>78.40000000000001</v>
      </c>
      <c r="BH121" s="225">
        <v>79.25</v>
      </c>
      <c r="BI121" s="221">
        <v>79.88</v>
      </c>
      <c r="BJ121" s="225">
        <v>79.98</v>
      </c>
      <c r="BK121" s="225">
        <v>79.59</v>
      </c>
      <c r="BL121" s="225">
        <v>79.53</v>
      </c>
      <c r="BM121" s="225">
        <v>79.69</v>
      </c>
      <c r="BN121" s="225">
        <v>79.94</v>
      </c>
      <c r="BO121" s="225">
        <v>80.12</v>
      </c>
      <c r="BP121" s="225">
        <v>80.34999999999999</v>
      </c>
      <c r="BQ121" s="225">
        <v>80.69</v>
      </c>
      <c r="BR121" s="14"/>
    </row>
    <row r="122" ht="12.75" customHeight="1">
      <c r="A122" s="10"/>
      <c r="B122" s="222"/>
      <c r="C122" t="s" s="154">
        <v>2500</v>
      </c>
      <c r="D122" s="157"/>
      <c r="E122" s="231"/>
      <c r="F122" t="s" s="220">
        <v>2582</v>
      </c>
      <c r="G122" s="157"/>
      <c r="H122" s="157"/>
      <c r="I122" s="232"/>
      <c r="J122" s="221">
        <v>3.305</v>
      </c>
      <c r="K122" s="221">
        <v>3.458</v>
      </c>
      <c r="L122" s="221">
        <v>3.497</v>
      </c>
      <c r="M122" s="221">
        <v>3.478</v>
      </c>
      <c r="N122" s="221">
        <v>3.382</v>
      </c>
      <c r="O122" s="221">
        <v>3.39</v>
      </c>
      <c r="P122" s="221">
        <v>3.431</v>
      </c>
      <c r="Q122" s="225">
        <v>3.456</v>
      </c>
      <c r="R122" s="225">
        <v>3.453</v>
      </c>
      <c r="S122" s="225">
        <v>3.364</v>
      </c>
      <c r="T122" s="225">
        <v>3.395</v>
      </c>
      <c r="U122" s="225">
        <v>3.349</v>
      </c>
      <c r="V122" s="221">
        <v>3.451</v>
      </c>
      <c r="W122" s="221">
        <v>3.496</v>
      </c>
      <c r="X122" s="221">
        <v>3.557</v>
      </c>
      <c r="Y122" s="221">
        <v>3.546</v>
      </c>
      <c r="Z122" s="221">
        <v>3.674</v>
      </c>
      <c r="AA122" s="221">
        <v>3.722</v>
      </c>
      <c r="AB122" s="221">
        <v>3.748</v>
      </c>
      <c r="AC122" s="225">
        <v>3.708</v>
      </c>
      <c r="AD122" s="225">
        <v>3.757</v>
      </c>
      <c r="AE122" s="225">
        <v>3.773</v>
      </c>
      <c r="AF122" s="225">
        <v>3.842</v>
      </c>
      <c r="AG122" s="225">
        <v>3.94</v>
      </c>
      <c r="AH122" s="221">
        <v>3.969</v>
      </c>
      <c r="AI122" s="221">
        <v>3.982</v>
      </c>
      <c r="AJ122" s="221">
        <v>3.884</v>
      </c>
      <c r="AK122" s="221">
        <v>3.846</v>
      </c>
      <c r="AL122" s="221">
        <v>3.867</v>
      </c>
      <c r="AM122" s="221">
        <v>3.87</v>
      </c>
      <c r="AN122" s="221">
        <v>3.934</v>
      </c>
      <c r="AO122" s="221">
        <v>3.95</v>
      </c>
      <c r="AP122" s="221">
        <v>3.855</v>
      </c>
      <c r="AQ122" s="225">
        <v>3.804</v>
      </c>
      <c r="AR122" s="225">
        <v>3.889</v>
      </c>
      <c r="AS122" s="225">
        <v>3.926</v>
      </c>
      <c r="AT122" s="225">
        <v>3.943</v>
      </c>
      <c r="AU122" s="225">
        <v>3.866</v>
      </c>
      <c r="AV122" s="225">
        <v>3.84</v>
      </c>
      <c r="AW122" s="225">
        <v>3.876</v>
      </c>
      <c r="AX122" s="225">
        <v>3.983</v>
      </c>
      <c r="AY122" s="225">
        <v>3.94</v>
      </c>
      <c r="AZ122" s="225">
        <v>3.894</v>
      </c>
      <c r="BA122" s="225">
        <v>3.92</v>
      </c>
      <c r="BB122" s="225">
        <v>3.879</v>
      </c>
      <c r="BC122" s="225">
        <v>3.969</v>
      </c>
      <c r="BD122" s="225">
        <v>4.011</v>
      </c>
      <c r="BE122" s="225">
        <v>4.031</v>
      </c>
      <c r="BF122" s="225">
        <v>4.047</v>
      </c>
      <c r="BG122" s="225">
        <v>4.085</v>
      </c>
      <c r="BH122" s="225">
        <v>4.033</v>
      </c>
      <c r="BI122" s="225">
        <v>4.057</v>
      </c>
      <c r="BJ122" s="225">
        <v>4.017</v>
      </c>
      <c r="BK122" s="225">
        <v>4.021</v>
      </c>
      <c r="BL122" s="225">
        <v>4.041</v>
      </c>
      <c r="BM122" s="225">
        <v>4.087</v>
      </c>
      <c r="BN122" s="225">
        <v>4.059</v>
      </c>
      <c r="BO122" s="225">
        <v>4.006</v>
      </c>
      <c r="BP122" s="225">
        <v>3.992</v>
      </c>
      <c r="BQ122" s="225">
        <v>3.976</v>
      </c>
      <c r="BR122" s="14"/>
    </row>
    <row r="123" ht="12.75" customHeight="1">
      <c r="A123" s="10"/>
      <c r="B123" s="222"/>
      <c r="C123" t="s" s="154">
        <v>2578</v>
      </c>
      <c r="D123" s="157"/>
      <c r="E123" s="231"/>
      <c r="F123" t="s" s="220">
        <v>2583</v>
      </c>
      <c r="G123" s="157"/>
      <c r="H123" s="157"/>
      <c r="I123" s="232"/>
      <c r="J123" s="221">
        <v>69.55</v>
      </c>
      <c r="K123" s="221">
        <v>69.68000000000001</v>
      </c>
      <c r="L123" s="221">
        <v>70.23999999999999</v>
      </c>
      <c r="M123" s="221">
        <v>70.70999999999999</v>
      </c>
      <c r="N123" s="221">
        <v>71.06</v>
      </c>
      <c r="O123" s="221">
        <v>71.17</v>
      </c>
      <c r="P123" s="221">
        <v>71.55</v>
      </c>
      <c r="Q123" s="221">
        <v>71.68000000000001</v>
      </c>
      <c r="R123" s="221">
        <v>71.81</v>
      </c>
      <c r="S123" s="221">
        <v>71.84999999999999</v>
      </c>
      <c r="T123" s="221">
        <v>72.13</v>
      </c>
      <c r="U123" s="221">
        <v>72.40000000000001</v>
      </c>
      <c r="V123" s="221">
        <v>72.38</v>
      </c>
      <c r="W123" s="221">
        <v>72.81</v>
      </c>
      <c r="X123" s="221">
        <v>73.56</v>
      </c>
      <c r="Y123" s="221">
        <v>74.20999999999999</v>
      </c>
      <c r="Z123" s="221">
        <v>74.67</v>
      </c>
      <c r="AA123" s="221">
        <v>74.94</v>
      </c>
      <c r="AB123" s="221">
        <v>74.69</v>
      </c>
      <c r="AC123" s="221">
        <v>74.91</v>
      </c>
      <c r="AD123" s="221">
        <v>75.06999999999999</v>
      </c>
      <c r="AE123" s="221">
        <v>75.93000000000001</v>
      </c>
      <c r="AF123" s="221">
        <v>77.16</v>
      </c>
      <c r="AG123" s="221">
        <v>78.22</v>
      </c>
      <c r="AH123" s="221">
        <v>78.69</v>
      </c>
      <c r="AI123" s="221">
        <v>79.03</v>
      </c>
      <c r="AJ123" s="221">
        <v>79.28</v>
      </c>
      <c r="AK123" s="221">
        <v>78.97</v>
      </c>
      <c r="AL123" s="221">
        <v>79.18000000000001</v>
      </c>
      <c r="AM123" s="221">
        <v>79.31</v>
      </c>
      <c r="AN123" s="233">
        <v>79.65000000000001</v>
      </c>
      <c r="AO123" s="233">
        <v>80.06</v>
      </c>
      <c r="AP123" s="233">
        <v>79.20999999999999</v>
      </c>
      <c r="AQ123" s="221">
        <v>78.89</v>
      </c>
      <c r="AR123" s="221">
        <v>78.84</v>
      </c>
      <c r="AS123" s="221">
        <v>78.81</v>
      </c>
      <c r="AT123" s="221">
        <v>79.3</v>
      </c>
      <c r="AU123" s="221">
        <v>79.05</v>
      </c>
      <c r="AV123" s="221">
        <v>78.8</v>
      </c>
      <c r="AW123" s="221">
        <v>78.84999999999999</v>
      </c>
      <c r="AX123" s="221">
        <v>78.63</v>
      </c>
      <c r="AY123" s="221">
        <v>77.95</v>
      </c>
      <c r="AZ123" s="221">
        <v>77.73999999999999</v>
      </c>
      <c r="BA123" s="221">
        <v>78.55</v>
      </c>
      <c r="BB123" s="225">
        <v>78.22</v>
      </c>
      <c r="BC123" s="221">
        <v>78.13</v>
      </c>
      <c r="BD123" s="221">
        <v>78.67</v>
      </c>
      <c r="BE123" s="221">
        <v>78.48</v>
      </c>
      <c r="BF123" s="221">
        <v>78.43000000000001</v>
      </c>
      <c r="BG123" s="221">
        <v>78.40000000000001</v>
      </c>
      <c r="BH123" s="225">
        <v>79.25</v>
      </c>
      <c r="BI123" s="221">
        <v>79.88</v>
      </c>
      <c r="BJ123" s="221">
        <v>79.98</v>
      </c>
      <c r="BK123" s="221">
        <v>79.59</v>
      </c>
      <c r="BL123" s="221">
        <v>79.53</v>
      </c>
      <c r="BM123" s="221">
        <v>79.69</v>
      </c>
      <c r="BN123" s="221">
        <v>79.94</v>
      </c>
      <c r="BO123" s="221">
        <v>80.12</v>
      </c>
      <c r="BP123" s="221">
        <v>80.34999999999999</v>
      </c>
      <c r="BQ123" s="221">
        <v>80.69</v>
      </c>
      <c r="BR123" s="14"/>
    </row>
    <row r="124" ht="12.75" customHeight="1">
      <c r="A124" s="10"/>
      <c r="B124" s="222"/>
      <c r="C124" t="s" s="154">
        <v>2578</v>
      </c>
      <c r="D124" s="157"/>
      <c r="E124" s="231"/>
      <c r="F124" t="s" s="220">
        <v>2584</v>
      </c>
      <c r="G124" s="157"/>
      <c r="H124" s="157"/>
      <c r="I124" s="232"/>
      <c r="J124" s="221">
        <v>2.608</v>
      </c>
      <c r="K124" s="221">
        <v>2.729</v>
      </c>
      <c r="L124" s="221">
        <v>2.76</v>
      </c>
      <c r="M124" s="221">
        <v>2.745</v>
      </c>
      <c r="N124" s="221">
        <v>2.669</v>
      </c>
      <c r="O124" s="221">
        <v>2.675</v>
      </c>
      <c r="P124" s="221">
        <v>2.707</v>
      </c>
      <c r="Q124" s="221">
        <v>2.726</v>
      </c>
      <c r="R124" s="221">
        <v>2.723</v>
      </c>
      <c r="S124" s="221">
        <v>2.652</v>
      </c>
      <c r="T124" s="221">
        <v>2.676</v>
      </c>
      <c r="U124" s="221">
        <v>2.64</v>
      </c>
      <c r="V124" s="221">
        <v>2.72</v>
      </c>
      <c r="W124" s="221">
        <v>2.756</v>
      </c>
      <c r="X124" s="221">
        <v>2.804</v>
      </c>
      <c r="Y124" s="221">
        <v>2.795</v>
      </c>
      <c r="Z124" s="221">
        <v>2.896</v>
      </c>
      <c r="AA124" s="221">
        <v>2.934</v>
      </c>
      <c r="AB124" s="221">
        <v>2.955</v>
      </c>
      <c r="AC124" s="221">
        <v>2.923</v>
      </c>
      <c r="AD124" s="221">
        <v>2.961</v>
      </c>
      <c r="AE124" s="221">
        <v>2.974</v>
      </c>
      <c r="AF124" s="221">
        <v>3.029</v>
      </c>
      <c r="AG124" s="221">
        <v>3.106</v>
      </c>
      <c r="AH124" s="221">
        <v>3.129</v>
      </c>
      <c r="AI124" s="221">
        <v>3.139</v>
      </c>
      <c r="AJ124" s="221">
        <v>3.062</v>
      </c>
      <c r="AK124" s="221">
        <v>3.032</v>
      </c>
      <c r="AL124" s="221">
        <v>3.049</v>
      </c>
      <c r="AM124" s="221">
        <v>3.052</v>
      </c>
      <c r="AN124" s="221">
        <v>3.102</v>
      </c>
      <c r="AO124" s="221">
        <v>3.114</v>
      </c>
      <c r="AP124" s="221">
        <v>3.039</v>
      </c>
      <c r="AQ124" s="221">
        <v>2.999</v>
      </c>
      <c r="AR124" s="221">
        <v>3.066</v>
      </c>
      <c r="AS124" s="221">
        <v>3.095</v>
      </c>
      <c r="AT124" s="221">
        <v>3.108</v>
      </c>
      <c r="AU124" s="221">
        <v>3.047</v>
      </c>
      <c r="AV124" s="221">
        <v>3.027</v>
      </c>
      <c r="AW124" s="221">
        <v>3.055</v>
      </c>
      <c r="AX124" s="221">
        <v>3.139</v>
      </c>
      <c r="AY124" s="225">
        <v>3.105</v>
      </c>
      <c r="AZ124" s="221">
        <v>3.068</v>
      </c>
      <c r="BA124" s="221">
        <v>3.089</v>
      </c>
      <c r="BB124" s="221">
        <v>3.057</v>
      </c>
      <c r="BC124" s="221">
        <v>3.128</v>
      </c>
      <c r="BD124" s="221">
        <v>3.161</v>
      </c>
      <c r="BE124" s="221">
        <v>3.177</v>
      </c>
      <c r="BF124" s="221">
        <v>3.19</v>
      </c>
      <c r="BG124" s="221">
        <v>3.22</v>
      </c>
      <c r="BH124" s="221">
        <v>3.179</v>
      </c>
      <c r="BI124" s="221">
        <v>3.198</v>
      </c>
      <c r="BJ124" s="221">
        <v>3.167</v>
      </c>
      <c r="BK124" s="221">
        <v>3.17</v>
      </c>
      <c r="BL124" s="221">
        <v>3.186</v>
      </c>
      <c r="BM124" s="221">
        <v>3.222</v>
      </c>
      <c r="BN124" s="221">
        <v>3.2</v>
      </c>
      <c r="BO124" s="221">
        <v>3.158</v>
      </c>
      <c r="BP124" s="221">
        <v>3.147</v>
      </c>
      <c r="BQ124" s="221">
        <v>3.134</v>
      </c>
      <c r="BR124" s="14"/>
    </row>
    <row r="125" ht="12.75" customHeight="1">
      <c r="A125" s="10"/>
      <c r="B125" s="222"/>
      <c r="C125" t="s" s="154">
        <v>2585</v>
      </c>
      <c r="D125" t="s" s="154">
        <v>1383</v>
      </c>
      <c r="E125" s="231"/>
      <c r="F125" t="s" s="220">
        <v>2586</v>
      </c>
      <c r="G125" s="157"/>
      <c r="H125" s="157"/>
      <c r="I125" s="232"/>
      <c r="J125" s="221">
        <v>69.55</v>
      </c>
      <c r="K125" s="221">
        <v>69.68000000000001</v>
      </c>
      <c r="L125" s="221">
        <v>70.23999999999999</v>
      </c>
      <c r="M125" s="221">
        <v>70.70999999999999</v>
      </c>
      <c r="N125" s="221">
        <v>71.06</v>
      </c>
      <c r="O125" s="221">
        <v>71.17</v>
      </c>
      <c r="P125" s="221">
        <v>71.55</v>
      </c>
      <c r="Q125" s="225">
        <v>71.68000000000001</v>
      </c>
      <c r="R125" s="225">
        <v>71.81</v>
      </c>
      <c r="S125" s="225">
        <v>71.84999999999999</v>
      </c>
      <c r="T125" s="225">
        <v>72.13</v>
      </c>
      <c r="U125" s="225">
        <v>72.40000000000001</v>
      </c>
      <c r="V125" s="221">
        <v>72.38</v>
      </c>
      <c r="W125" s="221">
        <v>72.81</v>
      </c>
      <c r="X125" s="221">
        <v>73.56</v>
      </c>
      <c r="Y125" s="221">
        <v>74.20999999999999</v>
      </c>
      <c r="Z125" s="221">
        <v>74.67</v>
      </c>
      <c r="AA125" s="221">
        <v>74.94</v>
      </c>
      <c r="AB125" s="221">
        <v>74.69</v>
      </c>
      <c r="AC125" s="225">
        <v>74.91</v>
      </c>
      <c r="AD125" s="225">
        <v>75.06999999999999</v>
      </c>
      <c r="AE125" s="225">
        <v>75.93000000000001</v>
      </c>
      <c r="AF125" s="225">
        <v>77.16</v>
      </c>
      <c r="AG125" s="225">
        <v>78.22</v>
      </c>
      <c r="AH125" s="221">
        <v>78.69</v>
      </c>
      <c r="AI125" s="221">
        <v>79.03</v>
      </c>
      <c r="AJ125" s="221">
        <v>79.28</v>
      </c>
      <c r="AK125" s="221">
        <v>78.97</v>
      </c>
      <c r="AL125" s="221">
        <v>79.18000000000001</v>
      </c>
      <c r="AM125" s="221">
        <v>79.31</v>
      </c>
      <c r="AN125" s="233">
        <v>79.65000000000001</v>
      </c>
      <c r="AO125" s="233">
        <v>80.06</v>
      </c>
      <c r="AP125" s="233">
        <v>79.20999999999999</v>
      </c>
      <c r="AQ125" s="225">
        <v>78.89</v>
      </c>
      <c r="AR125" s="225">
        <v>78.84</v>
      </c>
      <c r="AS125" s="225">
        <v>78.81</v>
      </c>
      <c r="AT125" s="225">
        <v>79.3</v>
      </c>
      <c r="AU125" s="225">
        <v>79.05</v>
      </c>
      <c r="AV125" s="225">
        <v>78.8</v>
      </c>
      <c r="AW125" s="225">
        <v>78.84999999999999</v>
      </c>
      <c r="AX125" s="225">
        <v>78.63</v>
      </c>
      <c r="AY125" s="225">
        <v>77.95</v>
      </c>
      <c r="AZ125" s="225">
        <v>77.73999999999999</v>
      </c>
      <c r="BA125" s="225">
        <v>78.55</v>
      </c>
      <c r="BB125" s="225">
        <v>78.22</v>
      </c>
      <c r="BC125" s="225">
        <v>78.13</v>
      </c>
      <c r="BD125" s="225">
        <v>78.67</v>
      </c>
      <c r="BE125" s="225">
        <v>78.48</v>
      </c>
      <c r="BF125" s="225">
        <v>78.43000000000001</v>
      </c>
      <c r="BG125" s="225">
        <v>78.40000000000001</v>
      </c>
      <c r="BH125" s="225">
        <v>79.25</v>
      </c>
      <c r="BI125" s="221">
        <v>79.88</v>
      </c>
      <c r="BJ125" s="225">
        <v>79.98</v>
      </c>
      <c r="BK125" s="225">
        <v>79.59</v>
      </c>
      <c r="BL125" s="225">
        <v>79.53</v>
      </c>
      <c r="BM125" s="225">
        <v>79.69</v>
      </c>
      <c r="BN125" s="225">
        <v>79.94</v>
      </c>
      <c r="BO125" s="225">
        <v>80.12</v>
      </c>
      <c r="BP125" s="225">
        <v>80.34999999999999</v>
      </c>
      <c r="BQ125" s="225">
        <v>80.69</v>
      </c>
      <c r="BR125" s="14"/>
    </row>
    <row r="126" ht="12.75" customHeight="1">
      <c r="A126" s="10"/>
      <c r="B126" s="222"/>
      <c r="C126" t="s" s="154">
        <v>2585</v>
      </c>
      <c r="D126" s="157"/>
      <c r="E126" s="231"/>
      <c r="F126" t="s" s="220">
        <v>2587</v>
      </c>
      <c r="G126" s="157"/>
      <c r="H126" s="157"/>
      <c r="I126" s="232"/>
      <c r="J126" s="221">
        <v>2.922</v>
      </c>
      <c r="K126" s="221">
        <v>3.057</v>
      </c>
      <c r="L126" s="221">
        <v>3.092</v>
      </c>
      <c r="M126" s="221">
        <v>3.076</v>
      </c>
      <c r="N126" s="221">
        <v>2.991</v>
      </c>
      <c r="O126" s="221">
        <v>2.998</v>
      </c>
      <c r="P126" s="221">
        <v>3.034</v>
      </c>
      <c r="Q126" s="225">
        <v>3.056</v>
      </c>
      <c r="R126" s="225">
        <v>3.056</v>
      </c>
      <c r="S126" s="225">
        <v>2.974</v>
      </c>
      <c r="T126" s="225">
        <v>3.001</v>
      </c>
      <c r="U126" s="225">
        <v>2.96</v>
      </c>
      <c r="V126" s="221">
        <v>3.05</v>
      </c>
      <c r="W126" s="221">
        <v>3.09</v>
      </c>
      <c r="X126" s="221">
        <v>3.144</v>
      </c>
      <c r="Y126" s="221">
        <v>3.134</v>
      </c>
      <c r="Z126" s="221">
        <v>3.247</v>
      </c>
      <c r="AA126" s="221">
        <v>3.29</v>
      </c>
      <c r="AB126" s="221">
        <v>3.313</v>
      </c>
      <c r="AC126" s="225">
        <v>3.278</v>
      </c>
      <c r="AD126" s="225">
        <v>3.321</v>
      </c>
      <c r="AE126" s="225">
        <v>3.335</v>
      </c>
      <c r="AF126" s="225">
        <v>3.396</v>
      </c>
      <c r="AG126" s="225">
        <v>3.482</v>
      </c>
      <c r="AH126" s="221">
        <v>3.508</v>
      </c>
      <c r="AI126" s="221">
        <v>3.519</v>
      </c>
      <c r="AJ126" s="221">
        <v>3.432</v>
      </c>
      <c r="AK126" s="221">
        <v>3.398</v>
      </c>
      <c r="AL126" s="221">
        <v>3.417</v>
      </c>
      <c r="AM126" s="221">
        <v>3.42</v>
      </c>
      <c r="AN126" s="221">
        <v>3.476</v>
      </c>
      <c r="AO126" s="221">
        <v>3.49</v>
      </c>
      <c r="AP126" s="221">
        <v>3.406</v>
      </c>
      <c r="AQ126" s="225">
        <v>3.361</v>
      </c>
      <c r="AR126" s="225">
        <v>3.436</v>
      </c>
      <c r="AS126" s="225">
        <v>3.469</v>
      </c>
      <c r="AT126" s="225">
        <v>3.484</v>
      </c>
      <c r="AU126" s="225">
        <v>3.416</v>
      </c>
      <c r="AV126" s="225">
        <v>3.393</v>
      </c>
      <c r="AW126" s="225">
        <v>3.425</v>
      </c>
      <c r="AX126" s="225">
        <v>3.52</v>
      </c>
      <c r="AY126" s="225">
        <v>3.482</v>
      </c>
      <c r="AZ126" s="225">
        <v>3.441</v>
      </c>
      <c r="BA126" s="225">
        <v>3.464</v>
      </c>
      <c r="BB126" s="225">
        <v>3.428</v>
      </c>
      <c r="BC126" s="225">
        <v>3.508</v>
      </c>
      <c r="BD126" s="225">
        <v>3.546</v>
      </c>
      <c r="BE126" s="225">
        <v>3.564</v>
      </c>
      <c r="BF126" s="225">
        <v>3.578</v>
      </c>
      <c r="BG126" s="225">
        <v>3.612</v>
      </c>
      <c r="BH126" s="225">
        <v>3.566</v>
      </c>
      <c r="BI126" s="225">
        <v>3.587</v>
      </c>
      <c r="BJ126" s="225">
        <v>3.552</v>
      </c>
      <c r="BK126" s="225">
        <v>3.555</v>
      </c>
      <c r="BL126" s="225">
        <v>3.573</v>
      </c>
      <c r="BM126" s="225">
        <v>3.614</v>
      </c>
      <c r="BN126" s="225">
        <v>3.589</v>
      </c>
      <c r="BO126" s="225">
        <v>3.542</v>
      </c>
      <c r="BP126" s="225">
        <v>3.53</v>
      </c>
      <c r="BQ126" s="225">
        <v>3.516</v>
      </c>
      <c r="BR126" s="14"/>
    </row>
    <row r="127" ht="12.75" customHeight="1">
      <c r="A127" s="10"/>
      <c r="B127" s="222"/>
      <c r="C127" t="s" s="154">
        <v>2585</v>
      </c>
      <c r="D127" t="s" s="154">
        <v>1091</v>
      </c>
      <c r="E127" s="231"/>
      <c r="F127" t="s" s="220">
        <v>2588</v>
      </c>
      <c r="G127" s="157"/>
      <c r="H127" s="157"/>
      <c r="I127" s="232"/>
      <c r="J127" s="221">
        <v>69.55</v>
      </c>
      <c r="K127" s="221">
        <v>69.68000000000001</v>
      </c>
      <c r="L127" s="221">
        <v>70.23999999999999</v>
      </c>
      <c r="M127" s="221">
        <v>70.70999999999999</v>
      </c>
      <c r="N127" s="221">
        <v>71.06</v>
      </c>
      <c r="O127" s="221">
        <v>71.17</v>
      </c>
      <c r="P127" s="221">
        <v>71.55</v>
      </c>
      <c r="Q127" s="225">
        <v>71.68000000000001</v>
      </c>
      <c r="R127" s="225">
        <v>71.81</v>
      </c>
      <c r="S127" s="225">
        <v>71.84999999999999</v>
      </c>
      <c r="T127" s="225">
        <v>72.13</v>
      </c>
      <c r="U127" s="225">
        <v>72.40000000000001</v>
      </c>
      <c r="V127" s="221">
        <v>72.38</v>
      </c>
      <c r="W127" s="221">
        <v>72.81</v>
      </c>
      <c r="X127" s="221">
        <v>73.56</v>
      </c>
      <c r="Y127" s="221">
        <v>74.20999999999999</v>
      </c>
      <c r="Z127" s="221">
        <v>74.67</v>
      </c>
      <c r="AA127" s="221">
        <v>74.94</v>
      </c>
      <c r="AB127" s="221">
        <v>74.69</v>
      </c>
      <c r="AC127" s="225">
        <v>74.91</v>
      </c>
      <c r="AD127" s="225">
        <v>75.06999999999999</v>
      </c>
      <c r="AE127" s="225">
        <v>75.93000000000001</v>
      </c>
      <c r="AF127" s="225">
        <v>77.16</v>
      </c>
      <c r="AG127" s="225">
        <v>78.22</v>
      </c>
      <c r="AH127" s="221">
        <v>78.69</v>
      </c>
      <c r="AI127" s="221">
        <v>79.03</v>
      </c>
      <c r="AJ127" s="221">
        <v>79.28</v>
      </c>
      <c r="AK127" s="221">
        <v>78.97</v>
      </c>
      <c r="AL127" s="221">
        <v>79.18000000000001</v>
      </c>
      <c r="AM127" s="221">
        <v>79.31</v>
      </c>
      <c r="AN127" s="233">
        <v>79.65000000000001</v>
      </c>
      <c r="AO127" s="233">
        <v>80.06</v>
      </c>
      <c r="AP127" s="233">
        <v>79.20999999999999</v>
      </c>
      <c r="AQ127" s="225">
        <v>78.89</v>
      </c>
      <c r="AR127" s="225">
        <v>78.84</v>
      </c>
      <c r="AS127" s="225">
        <v>78.81</v>
      </c>
      <c r="AT127" s="225">
        <v>79.3</v>
      </c>
      <c r="AU127" s="225">
        <v>79.05</v>
      </c>
      <c r="AV127" s="225">
        <v>78.8</v>
      </c>
      <c r="AW127" s="225">
        <v>78.84999999999999</v>
      </c>
      <c r="AX127" s="225">
        <v>78.63</v>
      </c>
      <c r="AY127" s="225">
        <v>77.95</v>
      </c>
      <c r="AZ127" s="225">
        <v>77.73999999999999</v>
      </c>
      <c r="BA127" s="225">
        <v>78.55</v>
      </c>
      <c r="BB127" s="225">
        <v>78.22</v>
      </c>
      <c r="BC127" s="225">
        <v>78.13</v>
      </c>
      <c r="BD127" s="225">
        <v>78.67</v>
      </c>
      <c r="BE127" s="225">
        <v>78.48</v>
      </c>
      <c r="BF127" s="225">
        <v>78.43000000000001</v>
      </c>
      <c r="BG127" s="225">
        <v>78.40000000000001</v>
      </c>
      <c r="BH127" s="225">
        <v>79.25</v>
      </c>
      <c r="BI127" s="221">
        <v>79.88</v>
      </c>
      <c r="BJ127" s="225">
        <v>79.98</v>
      </c>
      <c r="BK127" s="225">
        <v>79.59</v>
      </c>
      <c r="BL127" s="225">
        <v>79.53</v>
      </c>
      <c r="BM127" s="225">
        <v>79.69</v>
      </c>
      <c r="BN127" s="225">
        <v>79.94</v>
      </c>
      <c r="BO127" s="225">
        <v>80.12</v>
      </c>
      <c r="BP127" s="225">
        <v>80.34999999999999</v>
      </c>
      <c r="BQ127" s="225">
        <v>80.69</v>
      </c>
      <c r="BR127" s="14"/>
    </row>
    <row r="128" ht="12.75" customHeight="1">
      <c r="A128" s="10"/>
      <c r="B128" s="222"/>
      <c r="C128" t="s" s="154">
        <v>2585</v>
      </c>
      <c r="D128" s="157"/>
      <c r="E128" s="231"/>
      <c r="F128" t="s" s="220">
        <v>2589</v>
      </c>
      <c r="G128" s="157"/>
      <c r="H128" s="157"/>
      <c r="I128" s="232"/>
      <c r="J128" s="221">
        <v>2.845</v>
      </c>
      <c r="K128" s="221">
        <v>2.977</v>
      </c>
      <c r="L128" s="221">
        <v>3.011</v>
      </c>
      <c r="M128" s="221">
        <v>2.995</v>
      </c>
      <c r="N128" s="221">
        <v>2.912</v>
      </c>
      <c r="O128" s="221">
        <v>2.919</v>
      </c>
      <c r="P128" s="221">
        <v>2.954</v>
      </c>
      <c r="Q128" s="221">
        <v>2.975</v>
      </c>
      <c r="R128" s="221">
        <v>2.975</v>
      </c>
      <c r="S128" s="221">
        <v>2.895</v>
      </c>
      <c r="T128" s="221">
        <v>2.921</v>
      </c>
      <c r="U128" s="221">
        <v>2.882</v>
      </c>
      <c r="V128" s="221">
        <v>2.97</v>
      </c>
      <c r="W128" s="221">
        <v>3.009</v>
      </c>
      <c r="X128" s="221">
        <v>3.062</v>
      </c>
      <c r="Y128" s="221">
        <v>3.053</v>
      </c>
      <c r="Z128" s="221">
        <v>3.163</v>
      </c>
      <c r="AA128" s="221">
        <v>3.205</v>
      </c>
      <c r="AB128" s="221">
        <v>3.228</v>
      </c>
      <c r="AC128" s="221">
        <v>3.193</v>
      </c>
      <c r="AD128" s="221">
        <v>3.235</v>
      </c>
      <c r="AE128" s="221">
        <v>3.249</v>
      </c>
      <c r="AF128" s="221">
        <v>3.309</v>
      </c>
      <c r="AG128" s="221">
        <v>3.393</v>
      </c>
      <c r="AH128" s="221">
        <v>3.418</v>
      </c>
      <c r="AI128" s="221">
        <v>3.429</v>
      </c>
      <c r="AJ128" s="221">
        <v>3.345</v>
      </c>
      <c r="AK128" s="221">
        <v>3.312</v>
      </c>
      <c r="AL128" s="221">
        <v>3.33</v>
      </c>
      <c r="AM128" s="221">
        <v>3.333</v>
      </c>
      <c r="AN128" s="221">
        <v>3.388</v>
      </c>
      <c r="AO128" s="221">
        <v>3.402</v>
      </c>
      <c r="AP128" s="221">
        <v>3.32</v>
      </c>
      <c r="AQ128" s="221">
        <v>3.277</v>
      </c>
      <c r="AR128" s="221">
        <v>3.35</v>
      </c>
      <c r="AS128" s="221">
        <v>3.382</v>
      </c>
      <c r="AT128" s="221">
        <v>3.397</v>
      </c>
      <c r="AU128" s="221">
        <v>3.331</v>
      </c>
      <c r="AV128" s="221">
        <v>3.309</v>
      </c>
      <c r="AW128" s="221">
        <v>3.34</v>
      </c>
      <c r="AX128" s="221">
        <v>3.432</v>
      </c>
      <c r="AY128" s="221">
        <v>3.395</v>
      </c>
      <c r="AZ128" s="221">
        <v>3.355</v>
      </c>
      <c r="BA128" s="221">
        <v>3.377</v>
      </c>
      <c r="BB128" s="221">
        <v>3.342</v>
      </c>
      <c r="BC128" s="221">
        <v>3.42</v>
      </c>
      <c r="BD128" s="221">
        <v>3.457</v>
      </c>
      <c r="BE128" s="221">
        <v>3.475</v>
      </c>
      <c r="BF128" s="221">
        <v>3.489</v>
      </c>
      <c r="BG128" s="221">
        <v>3.522</v>
      </c>
      <c r="BH128" s="221">
        <v>3.477</v>
      </c>
      <c r="BI128" s="221">
        <v>3.498</v>
      </c>
      <c r="BJ128" s="221">
        <v>3.464</v>
      </c>
      <c r="BK128" s="221">
        <v>3.467</v>
      </c>
      <c r="BL128" s="221">
        <v>3.484</v>
      </c>
      <c r="BM128" s="221">
        <v>3.524</v>
      </c>
      <c r="BN128" s="221">
        <v>3.5</v>
      </c>
      <c r="BO128" s="221">
        <v>3.454</v>
      </c>
      <c r="BP128" s="221">
        <v>3.442</v>
      </c>
      <c r="BQ128" s="221">
        <v>3.428</v>
      </c>
      <c r="BR128" s="14"/>
    </row>
    <row r="129" ht="12.75" customHeight="1">
      <c r="A129" s="10"/>
      <c r="B129" s="222"/>
      <c r="C129" t="s" s="154">
        <v>2585</v>
      </c>
      <c r="D129" t="s" s="154">
        <v>1090</v>
      </c>
      <c r="E129" s="231"/>
      <c r="F129" t="s" s="220">
        <v>2590</v>
      </c>
      <c r="G129" s="157"/>
      <c r="H129" s="157"/>
      <c r="I129" s="232"/>
      <c r="J129" s="221">
        <v>69.55</v>
      </c>
      <c r="K129" s="221">
        <v>69.68000000000001</v>
      </c>
      <c r="L129" s="221">
        <v>70.23999999999999</v>
      </c>
      <c r="M129" s="221">
        <v>70.70999999999999</v>
      </c>
      <c r="N129" s="221">
        <v>71.06</v>
      </c>
      <c r="O129" s="221">
        <v>71.17</v>
      </c>
      <c r="P129" s="221">
        <v>71.55</v>
      </c>
      <c r="Q129" s="225">
        <v>71.68000000000001</v>
      </c>
      <c r="R129" s="221">
        <v>71.81</v>
      </c>
      <c r="S129" s="221">
        <v>71.84999999999999</v>
      </c>
      <c r="T129" s="221">
        <v>72.13</v>
      </c>
      <c r="U129" s="221">
        <v>72.40000000000001</v>
      </c>
      <c r="V129" s="221">
        <v>72.38</v>
      </c>
      <c r="W129" s="221">
        <v>72.81</v>
      </c>
      <c r="X129" s="221">
        <v>73.56</v>
      </c>
      <c r="Y129" s="221">
        <v>74.20999999999999</v>
      </c>
      <c r="Z129" s="221">
        <v>74.67</v>
      </c>
      <c r="AA129" s="221">
        <v>74.94</v>
      </c>
      <c r="AB129" s="221">
        <v>74.69</v>
      </c>
      <c r="AC129" s="225">
        <v>74.91</v>
      </c>
      <c r="AD129" s="221">
        <v>75.06999999999999</v>
      </c>
      <c r="AE129" s="221">
        <v>75.93000000000001</v>
      </c>
      <c r="AF129" s="225">
        <v>77.16</v>
      </c>
      <c r="AG129" s="221">
        <v>78.22</v>
      </c>
      <c r="AH129" s="221">
        <v>78.69</v>
      </c>
      <c r="AI129" s="221">
        <v>79.03</v>
      </c>
      <c r="AJ129" s="221">
        <v>79.28</v>
      </c>
      <c r="AK129" s="221">
        <v>78.97</v>
      </c>
      <c r="AL129" s="221">
        <v>79.18000000000001</v>
      </c>
      <c r="AM129" s="221">
        <v>79.31</v>
      </c>
      <c r="AN129" s="233">
        <v>79.65000000000001</v>
      </c>
      <c r="AO129" s="233">
        <v>80.06</v>
      </c>
      <c r="AP129" s="233">
        <v>79.20999999999999</v>
      </c>
      <c r="AQ129" s="221">
        <v>78.89</v>
      </c>
      <c r="AR129" s="221">
        <v>78.84</v>
      </c>
      <c r="AS129" s="221">
        <v>78.81</v>
      </c>
      <c r="AT129" s="221">
        <v>79.3</v>
      </c>
      <c r="AU129" s="221">
        <v>79.05</v>
      </c>
      <c r="AV129" s="221">
        <v>78.8</v>
      </c>
      <c r="AW129" s="221">
        <v>78.84999999999999</v>
      </c>
      <c r="AX129" s="221">
        <v>78.63</v>
      </c>
      <c r="AY129" s="221">
        <v>77.95</v>
      </c>
      <c r="AZ129" s="221">
        <v>77.73999999999999</v>
      </c>
      <c r="BA129" s="221">
        <v>78.55</v>
      </c>
      <c r="BB129" s="225">
        <v>78.22</v>
      </c>
      <c r="BC129" s="221">
        <v>78.13</v>
      </c>
      <c r="BD129" s="221">
        <v>78.67</v>
      </c>
      <c r="BE129" s="221">
        <v>78.48</v>
      </c>
      <c r="BF129" s="221">
        <v>78.43000000000001</v>
      </c>
      <c r="BG129" s="221">
        <v>78.40000000000001</v>
      </c>
      <c r="BH129" s="225">
        <v>79.25</v>
      </c>
      <c r="BI129" s="221">
        <v>79.88</v>
      </c>
      <c r="BJ129" s="221">
        <v>79.98</v>
      </c>
      <c r="BK129" s="221">
        <v>79.59</v>
      </c>
      <c r="BL129" s="221">
        <v>79.53</v>
      </c>
      <c r="BM129" s="221">
        <v>79.69</v>
      </c>
      <c r="BN129" s="221">
        <v>79.94</v>
      </c>
      <c r="BO129" s="221">
        <v>80.12</v>
      </c>
      <c r="BP129" s="221">
        <v>80.34999999999999</v>
      </c>
      <c r="BQ129" s="221">
        <v>80.69</v>
      </c>
      <c r="BR129" s="14"/>
    </row>
    <row r="130" ht="12.75" customHeight="1">
      <c r="A130" s="10"/>
      <c r="B130" s="222"/>
      <c r="C130" t="s" s="154">
        <v>2585</v>
      </c>
      <c r="D130" s="157"/>
      <c r="E130" s="231"/>
      <c r="F130" t="s" s="220">
        <v>2591</v>
      </c>
      <c r="G130" s="157"/>
      <c r="H130" s="157"/>
      <c r="I130" s="232"/>
      <c r="J130" s="221">
        <v>2.845</v>
      </c>
      <c r="K130" s="221">
        <v>2.977</v>
      </c>
      <c r="L130" s="221">
        <v>3.011</v>
      </c>
      <c r="M130" s="221">
        <v>2.995</v>
      </c>
      <c r="N130" s="221">
        <v>2.912</v>
      </c>
      <c r="O130" s="221">
        <v>2.919</v>
      </c>
      <c r="P130" s="221">
        <v>2.954</v>
      </c>
      <c r="Q130" s="221">
        <v>2.975</v>
      </c>
      <c r="R130" s="221">
        <v>2.975</v>
      </c>
      <c r="S130" s="221">
        <v>2.895</v>
      </c>
      <c r="T130" s="221">
        <v>2.921</v>
      </c>
      <c r="U130" s="221">
        <v>2.882</v>
      </c>
      <c r="V130" s="221">
        <v>2.97</v>
      </c>
      <c r="W130" s="221">
        <v>3.009</v>
      </c>
      <c r="X130" s="221">
        <v>3.062</v>
      </c>
      <c r="Y130" s="221">
        <v>3.053</v>
      </c>
      <c r="Z130" s="221">
        <v>3.163</v>
      </c>
      <c r="AA130" s="221">
        <v>3.205</v>
      </c>
      <c r="AB130" s="221">
        <v>3.228</v>
      </c>
      <c r="AC130" s="221">
        <v>3.193</v>
      </c>
      <c r="AD130" s="221">
        <v>3.235</v>
      </c>
      <c r="AE130" s="221">
        <v>3.249</v>
      </c>
      <c r="AF130" s="221">
        <v>3.309</v>
      </c>
      <c r="AG130" s="221">
        <v>3.393</v>
      </c>
      <c r="AH130" s="221">
        <v>3.418</v>
      </c>
      <c r="AI130" s="221">
        <v>3.429</v>
      </c>
      <c r="AJ130" s="221">
        <v>3.345</v>
      </c>
      <c r="AK130" s="221">
        <v>3.312</v>
      </c>
      <c r="AL130" s="221">
        <v>3.33</v>
      </c>
      <c r="AM130" s="221">
        <v>3.333</v>
      </c>
      <c r="AN130" s="221">
        <v>3.388</v>
      </c>
      <c r="AO130" s="221">
        <v>3.402</v>
      </c>
      <c r="AP130" s="221">
        <v>3.32</v>
      </c>
      <c r="AQ130" s="221">
        <v>3.277</v>
      </c>
      <c r="AR130" s="221">
        <v>3.35</v>
      </c>
      <c r="AS130" s="221">
        <v>3.382</v>
      </c>
      <c r="AT130" s="221">
        <v>3.397</v>
      </c>
      <c r="AU130" s="221">
        <v>3.331</v>
      </c>
      <c r="AV130" s="221">
        <v>3.309</v>
      </c>
      <c r="AW130" s="221">
        <v>3.34</v>
      </c>
      <c r="AX130" s="221">
        <v>3.432</v>
      </c>
      <c r="AY130" s="221">
        <v>3.395</v>
      </c>
      <c r="AZ130" s="221">
        <v>3.355</v>
      </c>
      <c r="BA130" s="221">
        <v>3.377</v>
      </c>
      <c r="BB130" s="221">
        <v>3.342</v>
      </c>
      <c r="BC130" s="221">
        <v>3.42</v>
      </c>
      <c r="BD130" s="221">
        <v>3.457</v>
      </c>
      <c r="BE130" s="221">
        <v>3.475</v>
      </c>
      <c r="BF130" s="221">
        <v>3.489</v>
      </c>
      <c r="BG130" s="221">
        <v>3.522</v>
      </c>
      <c r="BH130" s="221">
        <v>3.477</v>
      </c>
      <c r="BI130" s="221">
        <v>3.498</v>
      </c>
      <c r="BJ130" s="221">
        <v>3.464</v>
      </c>
      <c r="BK130" s="221">
        <v>3.467</v>
      </c>
      <c r="BL130" s="221">
        <v>3.484</v>
      </c>
      <c r="BM130" s="221">
        <v>3.524</v>
      </c>
      <c r="BN130" s="221">
        <v>3.5</v>
      </c>
      <c r="BO130" s="221">
        <v>3.454</v>
      </c>
      <c r="BP130" s="221">
        <v>3.442</v>
      </c>
      <c r="BQ130" s="221">
        <v>3.428</v>
      </c>
      <c r="BR130" s="14"/>
    </row>
    <row r="131" ht="12.75" customHeight="1">
      <c r="A131" s="10"/>
      <c r="B131" s="222"/>
      <c r="C131" t="s" s="154">
        <v>2585</v>
      </c>
      <c r="D131" t="s" s="154">
        <v>1009</v>
      </c>
      <c r="E131" s="231"/>
      <c r="F131" t="s" s="220">
        <v>2592</v>
      </c>
      <c r="G131" s="157"/>
      <c r="H131" s="157"/>
      <c r="I131" s="232"/>
      <c r="J131" s="221">
        <v>69.55</v>
      </c>
      <c r="K131" s="221">
        <v>69.68000000000001</v>
      </c>
      <c r="L131" s="221">
        <v>70.23999999999999</v>
      </c>
      <c r="M131" s="221">
        <v>70.70999999999999</v>
      </c>
      <c r="N131" s="221">
        <v>71.06</v>
      </c>
      <c r="O131" s="221">
        <v>71.17</v>
      </c>
      <c r="P131" s="221">
        <v>71.55</v>
      </c>
      <c r="Q131" s="221">
        <v>71.068</v>
      </c>
      <c r="R131" s="221">
        <v>71.81</v>
      </c>
      <c r="S131" s="221">
        <v>71.84999999999999</v>
      </c>
      <c r="T131" s="221">
        <v>72.13</v>
      </c>
      <c r="U131" s="221">
        <v>72.40000000000001</v>
      </c>
      <c r="V131" s="221">
        <v>72.38</v>
      </c>
      <c r="W131" s="221">
        <v>72.81</v>
      </c>
      <c r="X131" s="221">
        <v>73.56</v>
      </c>
      <c r="Y131" s="221">
        <v>74.20999999999999</v>
      </c>
      <c r="Z131" s="221">
        <v>74.67</v>
      </c>
      <c r="AA131" s="221">
        <v>74.94</v>
      </c>
      <c r="AB131" s="221">
        <v>74.69</v>
      </c>
      <c r="AC131" s="221">
        <v>74.91</v>
      </c>
      <c r="AD131" s="221">
        <v>75.06999999999999</v>
      </c>
      <c r="AE131" s="221">
        <v>75.93000000000001</v>
      </c>
      <c r="AF131" s="221">
        <v>77.16</v>
      </c>
      <c r="AG131" s="221">
        <v>78.22</v>
      </c>
      <c r="AH131" s="221">
        <v>78.69</v>
      </c>
      <c r="AI131" s="221">
        <v>79.03</v>
      </c>
      <c r="AJ131" s="221">
        <v>79.28</v>
      </c>
      <c r="AK131" s="221">
        <v>78.97</v>
      </c>
      <c r="AL131" s="221">
        <v>79.18000000000001</v>
      </c>
      <c r="AM131" s="221">
        <v>79.31</v>
      </c>
      <c r="AN131" s="233">
        <v>79.65000000000001</v>
      </c>
      <c r="AO131" s="233">
        <v>80.06</v>
      </c>
      <c r="AP131" s="233">
        <v>79.20999999999999</v>
      </c>
      <c r="AQ131" s="221">
        <v>78.89</v>
      </c>
      <c r="AR131" s="221">
        <v>78.84</v>
      </c>
      <c r="AS131" s="221">
        <v>78.81</v>
      </c>
      <c r="AT131" s="221">
        <v>79.3</v>
      </c>
      <c r="AU131" s="221">
        <v>79.05</v>
      </c>
      <c r="AV131" s="221">
        <v>78.8</v>
      </c>
      <c r="AW131" s="221">
        <v>78.84999999999999</v>
      </c>
      <c r="AX131" s="221">
        <v>78.63</v>
      </c>
      <c r="AY131" s="221">
        <v>77.95</v>
      </c>
      <c r="AZ131" s="221">
        <v>77.73999999999999</v>
      </c>
      <c r="BA131" s="221">
        <v>78.55</v>
      </c>
      <c r="BB131" s="225">
        <v>78.22</v>
      </c>
      <c r="BC131" s="221">
        <v>78.13</v>
      </c>
      <c r="BD131" s="221">
        <v>78.67</v>
      </c>
      <c r="BE131" s="221">
        <v>78.48</v>
      </c>
      <c r="BF131" s="221">
        <v>78.43000000000001</v>
      </c>
      <c r="BG131" s="221">
        <v>78.40000000000001</v>
      </c>
      <c r="BH131" s="225">
        <v>79.25</v>
      </c>
      <c r="BI131" s="221">
        <v>79.88</v>
      </c>
      <c r="BJ131" s="221">
        <v>79.98</v>
      </c>
      <c r="BK131" s="221">
        <v>79.59</v>
      </c>
      <c r="BL131" s="221">
        <v>79.53</v>
      </c>
      <c r="BM131" s="221">
        <v>79.69</v>
      </c>
      <c r="BN131" s="221">
        <v>79.94</v>
      </c>
      <c r="BO131" s="221">
        <v>80.12</v>
      </c>
      <c r="BP131" s="221">
        <v>80.34999999999999</v>
      </c>
      <c r="BQ131" s="221">
        <v>80.69</v>
      </c>
      <c r="BR131" s="14"/>
    </row>
    <row r="132" ht="12.75" customHeight="1">
      <c r="A132" s="10"/>
      <c r="B132" s="222"/>
      <c r="C132" t="s" s="154">
        <v>2585</v>
      </c>
      <c r="D132" s="157"/>
      <c r="E132" s="231"/>
      <c r="F132" t="s" s="220">
        <v>2593</v>
      </c>
      <c r="G132" s="157"/>
      <c r="H132" s="157"/>
      <c r="I132" s="232"/>
      <c r="J132" s="221">
        <v>2.892</v>
      </c>
      <c r="K132" s="221">
        <v>3.026</v>
      </c>
      <c r="L132" s="221">
        <v>3.06</v>
      </c>
      <c r="M132" s="221">
        <v>3.044</v>
      </c>
      <c r="N132" s="221">
        <v>2.96</v>
      </c>
      <c r="O132" s="221">
        <v>2.967</v>
      </c>
      <c r="P132" s="221">
        <v>3.003</v>
      </c>
      <c r="Q132" s="221">
        <v>3.025</v>
      </c>
      <c r="R132" s="221">
        <v>3.022</v>
      </c>
      <c r="S132" s="221">
        <v>2.944</v>
      </c>
      <c r="T132" s="221">
        <v>2.971</v>
      </c>
      <c r="U132" s="221">
        <v>2.931</v>
      </c>
      <c r="V132" s="221">
        <v>3.02</v>
      </c>
      <c r="W132" s="221">
        <v>3.06</v>
      </c>
      <c r="X132" s="221">
        <v>3.114</v>
      </c>
      <c r="Y132" s="221">
        <v>3.104</v>
      </c>
      <c r="Z132" s="221">
        <v>3.216</v>
      </c>
      <c r="AA132" s="221">
        <v>3.258</v>
      </c>
      <c r="AB132" s="221">
        <v>3.281</v>
      </c>
      <c r="AC132" s="221">
        <v>3.246</v>
      </c>
      <c r="AD132" s="221">
        <v>3.289</v>
      </c>
      <c r="AE132" s="221">
        <v>3.303</v>
      </c>
      <c r="AF132" s="221">
        <v>3.364</v>
      </c>
      <c r="AG132" s="221">
        <v>3.449</v>
      </c>
      <c r="AH132" s="221">
        <v>3.475</v>
      </c>
      <c r="AI132" s="221">
        <v>3.486</v>
      </c>
      <c r="AJ132" s="221">
        <v>3.4</v>
      </c>
      <c r="AK132" s="221">
        <v>3.367</v>
      </c>
      <c r="AL132" s="221">
        <v>3.386</v>
      </c>
      <c r="AM132" s="221">
        <v>3.389</v>
      </c>
      <c r="AN132" s="221">
        <v>3.445</v>
      </c>
      <c r="AO132" s="221">
        <v>3.459</v>
      </c>
      <c r="AP132" s="221">
        <v>3.376</v>
      </c>
      <c r="AQ132" s="221">
        <v>3.332</v>
      </c>
      <c r="AR132" s="221">
        <v>3.407</v>
      </c>
      <c r="AS132" s="221">
        <v>3.439</v>
      </c>
      <c r="AT132" s="221">
        <v>3.454</v>
      </c>
      <c r="AU132" s="221">
        <v>3.387</v>
      </c>
      <c r="AV132" s="221">
        <v>3.365</v>
      </c>
      <c r="AW132" s="221">
        <v>3.396</v>
      </c>
      <c r="AX132" s="221">
        <v>3.49</v>
      </c>
      <c r="AY132" s="221">
        <v>3.452</v>
      </c>
      <c r="AZ132" s="221">
        <v>3.411</v>
      </c>
      <c r="BA132" s="221">
        <v>3.434</v>
      </c>
      <c r="BB132" s="221">
        <v>3.398</v>
      </c>
      <c r="BC132" s="221">
        <v>3.477</v>
      </c>
      <c r="BD132" s="221">
        <v>3.514</v>
      </c>
      <c r="BE132" s="221">
        <v>3.532</v>
      </c>
      <c r="BF132" s="221">
        <v>3.546</v>
      </c>
      <c r="BG132" s="221">
        <v>3.579</v>
      </c>
      <c r="BH132" s="221">
        <v>3.534</v>
      </c>
      <c r="BI132" s="221">
        <v>3.555</v>
      </c>
      <c r="BJ132" s="221">
        <v>3.52</v>
      </c>
      <c r="BK132" s="221">
        <v>3.523</v>
      </c>
      <c r="BL132" s="221">
        <v>3.541</v>
      </c>
      <c r="BM132" s="221">
        <v>3.581</v>
      </c>
      <c r="BN132" s="221">
        <v>3.557</v>
      </c>
      <c r="BO132" s="221">
        <v>3.51</v>
      </c>
      <c r="BP132" s="221">
        <v>3.498</v>
      </c>
      <c r="BQ132" s="221">
        <v>3.484</v>
      </c>
      <c r="BR132" s="14"/>
    </row>
    <row r="133" ht="12.75" customHeight="1">
      <c r="A133" s="10"/>
      <c r="B133" s="222"/>
      <c r="C133" t="s" s="154">
        <v>2585</v>
      </c>
      <c r="D133" t="s" s="154">
        <v>1070</v>
      </c>
      <c r="E133" s="231"/>
      <c r="F133" t="s" s="220">
        <v>2594</v>
      </c>
      <c r="G133" s="157"/>
      <c r="H133" s="157"/>
      <c r="I133" s="232"/>
      <c r="J133" s="221">
        <v>69.55</v>
      </c>
      <c r="K133" s="221">
        <v>69.68000000000001</v>
      </c>
      <c r="L133" s="221">
        <v>70.23999999999999</v>
      </c>
      <c r="M133" s="221">
        <v>70.70999999999999</v>
      </c>
      <c r="N133" s="221">
        <v>71.06</v>
      </c>
      <c r="O133" s="221">
        <v>71.17</v>
      </c>
      <c r="P133" s="221">
        <v>71.55</v>
      </c>
      <c r="Q133" s="221">
        <v>71.068</v>
      </c>
      <c r="R133" s="221">
        <v>71.81</v>
      </c>
      <c r="S133" s="221">
        <v>71.84999999999999</v>
      </c>
      <c r="T133" s="221">
        <v>72.13</v>
      </c>
      <c r="U133" s="221">
        <v>72.40000000000001</v>
      </c>
      <c r="V133" s="221">
        <v>72.38</v>
      </c>
      <c r="W133" s="221">
        <v>72.81</v>
      </c>
      <c r="X133" s="221">
        <v>73.56</v>
      </c>
      <c r="Y133" s="221">
        <v>74.20999999999999</v>
      </c>
      <c r="Z133" s="221">
        <v>74.67</v>
      </c>
      <c r="AA133" s="221">
        <v>74.94</v>
      </c>
      <c r="AB133" s="221">
        <v>74.69</v>
      </c>
      <c r="AC133" s="221">
        <v>74.91</v>
      </c>
      <c r="AD133" s="221">
        <v>75.06999999999999</v>
      </c>
      <c r="AE133" s="221">
        <v>75.93000000000001</v>
      </c>
      <c r="AF133" s="221">
        <v>77.16</v>
      </c>
      <c r="AG133" s="221">
        <v>78.22</v>
      </c>
      <c r="AH133" s="221">
        <v>78.69</v>
      </c>
      <c r="AI133" s="221">
        <v>79.03</v>
      </c>
      <c r="AJ133" s="221">
        <v>79.28</v>
      </c>
      <c r="AK133" s="221">
        <v>78.97</v>
      </c>
      <c r="AL133" s="221">
        <v>79.18000000000001</v>
      </c>
      <c r="AM133" s="221">
        <v>79.31</v>
      </c>
      <c r="AN133" s="233">
        <v>79.65000000000001</v>
      </c>
      <c r="AO133" s="233">
        <v>80.06</v>
      </c>
      <c r="AP133" s="233">
        <v>79.20999999999999</v>
      </c>
      <c r="AQ133" s="221">
        <v>78.89</v>
      </c>
      <c r="AR133" s="221">
        <v>78.84</v>
      </c>
      <c r="AS133" s="221">
        <v>78.81</v>
      </c>
      <c r="AT133" s="221">
        <v>79.3</v>
      </c>
      <c r="AU133" s="221">
        <v>79.05</v>
      </c>
      <c r="AV133" s="221">
        <v>78.8</v>
      </c>
      <c r="AW133" s="221">
        <v>78.84999999999999</v>
      </c>
      <c r="AX133" s="221">
        <v>78.63</v>
      </c>
      <c r="AY133" s="221">
        <v>77.95</v>
      </c>
      <c r="AZ133" s="221">
        <v>77.73999999999999</v>
      </c>
      <c r="BA133" s="221">
        <v>78.55</v>
      </c>
      <c r="BB133" s="225">
        <v>78.22</v>
      </c>
      <c r="BC133" s="221">
        <v>78.13</v>
      </c>
      <c r="BD133" s="221">
        <v>78.67</v>
      </c>
      <c r="BE133" s="221">
        <v>78.48</v>
      </c>
      <c r="BF133" s="221">
        <v>78.43000000000001</v>
      </c>
      <c r="BG133" s="221">
        <v>78.40000000000001</v>
      </c>
      <c r="BH133" s="225">
        <v>79.25</v>
      </c>
      <c r="BI133" s="221">
        <v>79.88</v>
      </c>
      <c r="BJ133" s="221">
        <v>79.98</v>
      </c>
      <c r="BK133" s="221">
        <v>79.59</v>
      </c>
      <c r="BL133" s="221">
        <v>79.53</v>
      </c>
      <c r="BM133" s="221">
        <v>79.69</v>
      </c>
      <c r="BN133" s="221">
        <v>79.94</v>
      </c>
      <c r="BO133" s="221">
        <v>80.12</v>
      </c>
      <c r="BP133" s="221">
        <v>80.34999999999999</v>
      </c>
      <c r="BQ133" s="221">
        <v>80.69</v>
      </c>
      <c r="BR133" s="14"/>
    </row>
    <row r="134" ht="12.75" customHeight="1">
      <c r="A134" s="10"/>
      <c r="B134" s="222"/>
      <c r="C134" t="s" s="154">
        <v>2585</v>
      </c>
      <c r="D134" s="157"/>
      <c r="E134" s="231"/>
      <c r="F134" t="s" s="220">
        <v>2595</v>
      </c>
      <c r="G134" s="157"/>
      <c r="H134" s="157"/>
      <c r="I134" s="232"/>
      <c r="J134" s="221">
        <v>2.892</v>
      </c>
      <c r="K134" s="221">
        <v>3.026</v>
      </c>
      <c r="L134" s="221">
        <v>3.06</v>
      </c>
      <c r="M134" s="221">
        <v>3.044</v>
      </c>
      <c r="N134" s="221">
        <v>2.96</v>
      </c>
      <c r="O134" s="221">
        <v>2.967</v>
      </c>
      <c r="P134" s="221">
        <v>3.003</v>
      </c>
      <c r="Q134" s="221">
        <v>3.025</v>
      </c>
      <c r="R134" s="221">
        <v>3.022</v>
      </c>
      <c r="S134" s="221">
        <v>2.944</v>
      </c>
      <c r="T134" s="221">
        <v>2.971</v>
      </c>
      <c r="U134" s="221">
        <v>2.931</v>
      </c>
      <c r="V134" s="221">
        <v>3.02</v>
      </c>
      <c r="W134" s="221">
        <v>3.06</v>
      </c>
      <c r="X134" s="221">
        <v>3.114</v>
      </c>
      <c r="Y134" s="221">
        <v>3.104</v>
      </c>
      <c r="Z134" s="221">
        <v>3.216</v>
      </c>
      <c r="AA134" s="221">
        <v>3.258</v>
      </c>
      <c r="AB134" s="221">
        <v>3.281</v>
      </c>
      <c r="AC134" s="221">
        <v>3.246</v>
      </c>
      <c r="AD134" s="221">
        <v>3.289</v>
      </c>
      <c r="AE134" s="221">
        <v>3.303</v>
      </c>
      <c r="AF134" s="221">
        <v>3.364</v>
      </c>
      <c r="AG134" s="221">
        <v>3.449</v>
      </c>
      <c r="AH134" s="221">
        <v>3.475</v>
      </c>
      <c r="AI134" s="221">
        <v>3.486</v>
      </c>
      <c r="AJ134" s="221">
        <v>3.4</v>
      </c>
      <c r="AK134" s="221">
        <v>3.367</v>
      </c>
      <c r="AL134" s="221">
        <v>3.386</v>
      </c>
      <c r="AM134" s="221">
        <v>3.389</v>
      </c>
      <c r="AN134" s="221">
        <v>3.445</v>
      </c>
      <c r="AO134" s="221">
        <v>3.459</v>
      </c>
      <c r="AP134" s="221">
        <v>3.376</v>
      </c>
      <c r="AQ134" s="221">
        <v>3.332</v>
      </c>
      <c r="AR134" s="221">
        <v>3.407</v>
      </c>
      <c r="AS134" s="221">
        <v>3.439</v>
      </c>
      <c r="AT134" s="221">
        <v>3.454</v>
      </c>
      <c r="AU134" s="221">
        <v>3.387</v>
      </c>
      <c r="AV134" s="221">
        <v>3.365</v>
      </c>
      <c r="AW134" s="221">
        <v>3.396</v>
      </c>
      <c r="AX134" s="221">
        <v>3.49</v>
      </c>
      <c r="AY134" s="221">
        <v>3.452</v>
      </c>
      <c r="AZ134" s="221">
        <v>3.411</v>
      </c>
      <c r="BA134" s="221">
        <v>3.434</v>
      </c>
      <c r="BB134" s="221">
        <v>3.398</v>
      </c>
      <c r="BC134" s="221">
        <v>3.477</v>
      </c>
      <c r="BD134" s="221">
        <v>3.514</v>
      </c>
      <c r="BE134" s="221">
        <v>3.532</v>
      </c>
      <c r="BF134" s="221">
        <v>3.546</v>
      </c>
      <c r="BG134" s="221">
        <v>3.579</v>
      </c>
      <c r="BH134" s="221">
        <v>3.534</v>
      </c>
      <c r="BI134" s="221">
        <v>3.555</v>
      </c>
      <c r="BJ134" s="221">
        <v>3.52</v>
      </c>
      <c r="BK134" s="221">
        <v>3.523</v>
      </c>
      <c r="BL134" s="221">
        <v>3.541</v>
      </c>
      <c r="BM134" s="221">
        <v>3.581</v>
      </c>
      <c r="BN134" s="221">
        <v>3.557</v>
      </c>
      <c r="BO134" s="221">
        <v>3.51</v>
      </c>
      <c r="BP134" s="221">
        <v>3.498</v>
      </c>
      <c r="BQ134" s="221">
        <v>3.484</v>
      </c>
      <c r="BR134" s="14"/>
    </row>
    <row r="135" ht="12.75" customHeight="1">
      <c r="A135" s="10"/>
      <c r="B135" s="222"/>
      <c r="C135" t="s" s="154">
        <v>2585</v>
      </c>
      <c r="D135" t="s" s="154">
        <v>951</v>
      </c>
      <c r="E135" s="231"/>
      <c r="F135" t="s" s="220">
        <v>2596</v>
      </c>
      <c r="G135" s="157"/>
      <c r="H135" s="157"/>
      <c r="I135" s="232"/>
      <c r="J135" s="221">
        <v>69.55</v>
      </c>
      <c r="K135" s="221">
        <v>69.68000000000001</v>
      </c>
      <c r="L135" s="221">
        <v>70.23999999999999</v>
      </c>
      <c r="M135" s="221">
        <v>70.70999999999999</v>
      </c>
      <c r="N135" s="221">
        <v>71.06</v>
      </c>
      <c r="O135" s="221">
        <v>71.17</v>
      </c>
      <c r="P135" s="221">
        <v>71.55</v>
      </c>
      <c r="Q135" s="221">
        <v>71.068</v>
      </c>
      <c r="R135" s="221">
        <v>71.81</v>
      </c>
      <c r="S135" s="221">
        <v>71.84999999999999</v>
      </c>
      <c r="T135" s="221">
        <v>72.13</v>
      </c>
      <c r="U135" s="221">
        <v>72.40000000000001</v>
      </c>
      <c r="V135" s="221">
        <v>72.38</v>
      </c>
      <c r="W135" s="221">
        <v>72.81</v>
      </c>
      <c r="X135" s="221">
        <v>73.56</v>
      </c>
      <c r="Y135" s="221">
        <v>74.20999999999999</v>
      </c>
      <c r="Z135" s="221">
        <v>74.67</v>
      </c>
      <c r="AA135" s="221">
        <v>74.94</v>
      </c>
      <c r="AB135" s="221">
        <v>74.69</v>
      </c>
      <c r="AC135" s="221">
        <v>74.91</v>
      </c>
      <c r="AD135" s="221">
        <v>75.06999999999999</v>
      </c>
      <c r="AE135" s="221">
        <v>75.93000000000001</v>
      </c>
      <c r="AF135" s="221">
        <v>77.16</v>
      </c>
      <c r="AG135" s="221">
        <v>78.22</v>
      </c>
      <c r="AH135" s="221">
        <v>78.69</v>
      </c>
      <c r="AI135" s="221">
        <v>79.03</v>
      </c>
      <c r="AJ135" s="221">
        <v>79.28</v>
      </c>
      <c r="AK135" s="221">
        <v>78.97</v>
      </c>
      <c r="AL135" s="221">
        <v>79.18000000000001</v>
      </c>
      <c r="AM135" s="221">
        <v>79.31</v>
      </c>
      <c r="AN135" s="233">
        <v>79.65000000000001</v>
      </c>
      <c r="AO135" s="233">
        <v>80.06</v>
      </c>
      <c r="AP135" s="233">
        <v>79.20999999999999</v>
      </c>
      <c r="AQ135" s="221">
        <v>78.89</v>
      </c>
      <c r="AR135" s="221">
        <v>78.84</v>
      </c>
      <c r="AS135" s="221">
        <v>78.81</v>
      </c>
      <c r="AT135" s="221">
        <v>79.3</v>
      </c>
      <c r="AU135" s="221">
        <v>79.05</v>
      </c>
      <c r="AV135" s="221">
        <v>78.8</v>
      </c>
      <c r="AW135" s="221">
        <v>78.84999999999999</v>
      </c>
      <c r="AX135" s="221">
        <v>78.63</v>
      </c>
      <c r="AY135" s="221">
        <v>77.95</v>
      </c>
      <c r="AZ135" s="221">
        <v>77.73999999999999</v>
      </c>
      <c r="BA135" s="221">
        <v>78.55</v>
      </c>
      <c r="BB135" s="225">
        <v>78.22</v>
      </c>
      <c r="BC135" s="221">
        <v>78.13</v>
      </c>
      <c r="BD135" s="221">
        <v>78.67</v>
      </c>
      <c r="BE135" s="221">
        <v>78.48</v>
      </c>
      <c r="BF135" s="221">
        <v>78.43000000000001</v>
      </c>
      <c r="BG135" s="221">
        <v>78.40000000000001</v>
      </c>
      <c r="BH135" s="225">
        <v>79.25</v>
      </c>
      <c r="BI135" s="221">
        <v>79.88</v>
      </c>
      <c r="BJ135" s="221">
        <v>79.98</v>
      </c>
      <c r="BK135" s="221">
        <v>79.59</v>
      </c>
      <c r="BL135" s="221">
        <v>79.53</v>
      </c>
      <c r="BM135" s="221">
        <v>79.69</v>
      </c>
      <c r="BN135" s="221">
        <v>79.94</v>
      </c>
      <c r="BO135" s="221">
        <v>80.12</v>
      </c>
      <c r="BP135" s="221">
        <v>80.34999999999999</v>
      </c>
      <c r="BQ135" s="221">
        <v>80.69</v>
      </c>
      <c r="BR135" s="14"/>
    </row>
    <row r="136" ht="12.75" customHeight="1">
      <c r="A136" s="10"/>
      <c r="B136" s="222"/>
      <c r="C136" t="s" s="154">
        <v>2585</v>
      </c>
      <c r="D136" s="157"/>
      <c r="E136" s="157"/>
      <c r="F136" t="s" s="220">
        <v>2597</v>
      </c>
      <c r="G136" s="157"/>
      <c r="H136" s="157"/>
      <c r="I136" s="232"/>
      <c r="J136" s="221">
        <v>3.121</v>
      </c>
      <c r="K136" s="221">
        <v>3.266</v>
      </c>
      <c r="L136" s="221">
        <v>3.303</v>
      </c>
      <c r="M136" s="221">
        <v>3.285</v>
      </c>
      <c r="N136" s="221">
        <v>3.194</v>
      </c>
      <c r="O136" s="221">
        <v>3.201</v>
      </c>
      <c r="P136" s="221">
        <v>3.24</v>
      </c>
      <c r="Q136" s="221">
        <v>3.263</v>
      </c>
      <c r="R136" s="221">
        <v>3.26</v>
      </c>
      <c r="S136" s="221">
        <v>3.176</v>
      </c>
      <c r="T136" s="221">
        <v>3.205</v>
      </c>
      <c r="U136" s="221">
        <v>3.162</v>
      </c>
      <c r="V136" s="221">
        <v>3.258</v>
      </c>
      <c r="W136" s="221">
        <v>3.301</v>
      </c>
      <c r="X136" s="221">
        <v>3.359</v>
      </c>
      <c r="Y136" s="221">
        <v>3.349</v>
      </c>
      <c r="Z136" s="221">
        <v>3.47</v>
      </c>
      <c r="AA136" s="221">
        <v>3.516</v>
      </c>
      <c r="AB136" s="221">
        <v>3.541</v>
      </c>
      <c r="AC136" s="221">
        <v>3.503</v>
      </c>
      <c r="AD136" s="221">
        <v>3.549</v>
      </c>
      <c r="AE136" s="221">
        <v>3.564</v>
      </c>
      <c r="AF136" s="221">
        <v>3.63</v>
      </c>
      <c r="AG136" s="221">
        <v>3.722</v>
      </c>
      <c r="AH136" s="221">
        <v>3.75</v>
      </c>
      <c r="AI136" s="221">
        <v>3.762</v>
      </c>
      <c r="AJ136" s="221">
        <v>3.669</v>
      </c>
      <c r="AK136" s="221">
        <v>3.633</v>
      </c>
      <c r="AL136" s="221">
        <v>3.653</v>
      </c>
      <c r="AM136" s="221">
        <v>3.656</v>
      </c>
      <c r="AN136" s="221">
        <v>3.716</v>
      </c>
      <c r="AO136" s="221">
        <v>3.731</v>
      </c>
      <c r="AP136" s="221">
        <v>3.641</v>
      </c>
      <c r="AQ136" s="221">
        <v>3.593</v>
      </c>
      <c r="AR136" s="221">
        <v>3.673</v>
      </c>
      <c r="AS136" s="221">
        <v>3.708</v>
      </c>
      <c r="AT136" s="221">
        <v>3.724</v>
      </c>
      <c r="AU136" s="221">
        <v>3.651</v>
      </c>
      <c r="AV136" s="221">
        <v>3.627</v>
      </c>
      <c r="AW136" s="221">
        <v>3.661</v>
      </c>
      <c r="AX136" s="221">
        <v>3.762</v>
      </c>
      <c r="AY136" s="221">
        <v>3.721</v>
      </c>
      <c r="AZ136" s="221">
        <v>3.677</v>
      </c>
      <c r="BA136" s="221">
        <v>3.702</v>
      </c>
      <c r="BB136" s="221">
        <v>3.663</v>
      </c>
      <c r="BC136" s="221">
        <v>3.748</v>
      </c>
      <c r="BD136" s="221">
        <v>3.788</v>
      </c>
      <c r="BE136" s="221">
        <v>3.807</v>
      </c>
      <c r="BF136" s="221">
        <v>3.822</v>
      </c>
      <c r="BG136" s="221">
        <v>3.858</v>
      </c>
      <c r="BH136" s="221">
        <v>3.809</v>
      </c>
      <c r="BI136" s="221">
        <v>3.832</v>
      </c>
      <c r="BJ136" s="221">
        <v>3.794</v>
      </c>
      <c r="BK136" s="221">
        <v>3.797</v>
      </c>
      <c r="BL136" s="221">
        <v>3.816</v>
      </c>
      <c r="BM136" s="221">
        <v>3.86</v>
      </c>
      <c r="BN136" s="221">
        <v>3.834</v>
      </c>
      <c r="BO136" s="221">
        <v>3.784</v>
      </c>
      <c r="BP136" s="221">
        <v>3.771</v>
      </c>
      <c r="BQ136" s="221">
        <v>3.756</v>
      </c>
      <c r="BR136" s="14"/>
    </row>
    <row r="137" ht="12.75" customHeight="1">
      <c r="A137" s="10"/>
      <c r="B137" s="234"/>
      <c r="C137" s="15"/>
      <c r="D137" s="15"/>
      <c r="E137" s="235"/>
      <c r="F137" s="235"/>
      <c r="G137" s="235"/>
      <c r="H137" s="235"/>
      <c r="I137" s="235"/>
      <c r="J137" s="235"/>
      <c r="K137" s="235"/>
      <c r="L137" s="235"/>
      <c r="M137" s="235"/>
      <c r="N137" s="235"/>
      <c r="O137" s="235"/>
      <c r="P137" s="235"/>
      <c r="Q137" s="235"/>
      <c r="R137" s="235"/>
      <c r="S137" s="235"/>
      <c r="T137" s="235"/>
      <c r="U137" s="235"/>
      <c r="V137" s="235"/>
      <c r="W137" s="235"/>
      <c r="X137" s="235"/>
      <c r="Y137" s="235"/>
      <c r="Z137" s="235"/>
      <c r="AA137" s="235"/>
      <c r="AB137" s="235"/>
      <c r="AC137" s="235"/>
      <c r="AD137" s="235"/>
      <c r="AE137" s="235"/>
      <c r="AF137" s="235"/>
      <c r="AG137" s="235"/>
      <c r="AH137" s="235"/>
      <c r="AI137" s="235"/>
      <c r="AJ137" s="235"/>
      <c r="AK137" s="235"/>
      <c r="AL137" s="235"/>
      <c r="AM137" s="235"/>
      <c r="AN137" s="235"/>
      <c r="AO137" s="235"/>
      <c r="AP137" s="235"/>
      <c r="AQ137" s="235"/>
      <c r="AR137" s="235"/>
      <c r="AS137" s="235"/>
      <c r="AT137" s="235"/>
      <c r="AU137" s="235"/>
      <c r="AV137" s="235"/>
      <c r="AW137" s="235"/>
      <c r="AX137" s="235"/>
      <c r="AY137" s="235"/>
      <c r="AZ137" s="235"/>
      <c r="BA137" s="235"/>
      <c r="BB137" s="235"/>
      <c r="BC137" s="235"/>
      <c r="BD137" s="235"/>
      <c r="BE137" s="235"/>
      <c r="BF137" s="235"/>
      <c r="BG137" s="235"/>
      <c r="BH137" s="235"/>
      <c r="BI137" s="235"/>
      <c r="BJ137" s="235"/>
      <c r="BK137" s="235"/>
      <c r="BL137" s="235"/>
      <c r="BM137" s="235"/>
      <c r="BN137" s="235"/>
      <c r="BO137" s="235"/>
      <c r="BP137" s="235"/>
      <c r="BQ137" s="235"/>
      <c r="BR137" s="14"/>
    </row>
    <row r="138" ht="12" customHeight="1">
      <c r="A138" s="10"/>
      <c r="B138" s="236"/>
      <c r="C138" s="236"/>
      <c r="D138" s="236"/>
      <c r="E138" s="236"/>
      <c r="F138" s="236"/>
      <c r="G138" s="236"/>
      <c r="H138" s="236"/>
      <c r="I138" s="236"/>
      <c r="J138" s="236"/>
      <c r="K138" s="236"/>
      <c r="L138" s="236"/>
      <c r="M138" s="236"/>
      <c r="N138" s="236"/>
      <c r="O138" s="236"/>
      <c r="P138" s="236"/>
      <c r="Q138" s="236"/>
      <c r="R138" s="236"/>
      <c r="S138" s="236"/>
      <c r="T138" s="236"/>
      <c r="U138" s="236"/>
      <c r="V138" s="236"/>
      <c r="W138" s="236"/>
      <c r="X138" s="236"/>
      <c r="Y138" s="236"/>
      <c r="Z138" s="236"/>
      <c r="AA138" s="236"/>
      <c r="AB138" s="236"/>
      <c r="AC138" s="236"/>
      <c r="AD138" s="236"/>
      <c r="AE138" s="236"/>
      <c r="AF138" s="236"/>
      <c r="AG138" s="236"/>
      <c r="AH138" s="236"/>
      <c r="AI138" s="236"/>
      <c r="AJ138" s="236"/>
      <c r="AK138" s="236"/>
      <c r="AL138" s="236"/>
      <c r="AM138" s="236"/>
      <c r="AN138" s="236"/>
      <c r="AO138" s="236"/>
      <c r="AP138" s="236"/>
      <c r="AQ138" s="236"/>
      <c r="AR138" s="236"/>
      <c r="AS138" s="236"/>
      <c r="AT138" s="236"/>
      <c r="AU138" s="236"/>
      <c r="AV138" s="236"/>
      <c r="AW138" s="236"/>
      <c r="AX138" s="236"/>
      <c r="AY138" s="236"/>
      <c r="AZ138" s="236"/>
      <c r="BA138" s="236"/>
      <c r="BB138" s="236"/>
      <c r="BC138" s="236"/>
      <c r="BD138" s="236"/>
      <c r="BE138" s="236"/>
      <c r="BF138" s="236"/>
      <c r="BG138" s="236"/>
      <c r="BH138" s="236"/>
      <c r="BI138" s="236"/>
      <c r="BJ138" s="236"/>
      <c r="BK138" s="236"/>
      <c r="BL138" s="236"/>
      <c r="BM138" s="236"/>
      <c r="BN138" s="236"/>
      <c r="BO138" s="236"/>
      <c r="BP138" s="236"/>
      <c r="BQ138" s="236"/>
      <c r="BR138" s="14"/>
    </row>
    <row r="139" ht="12" customHeight="1">
      <c r="A139" s="224">
        <v>1</v>
      </c>
      <c r="B139" t="s" s="237">
        <f>B5</f>
        <v>2598</v>
      </c>
      <c r="C139" t="s" s="238">
        <v>952</v>
      </c>
      <c r="D139" s="239">
        <v>0</v>
      </c>
      <c r="E139" s="239">
        <v>75</v>
      </c>
      <c r="F139" t="s" s="238">
        <v>2599</v>
      </c>
      <c r="G139" s="240"/>
      <c r="H139" s="240"/>
      <c r="I139" s="241"/>
      <c r="J139" s="242"/>
      <c r="K139" s="242"/>
      <c r="L139" s="242"/>
      <c r="M139" s="242"/>
      <c r="N139" s="242"/>
      <c r="O139" s="242"/>
      <c r="P139" s="242"/>
      <c r="Q139" s="242"/>
      <c r="R139" s="242"/>
      <c r="S139" s="242"/>
      <c r="T139" s="242"/>
      <c r="U139" s="242"/>
      <c r="V139" s="240"/>
      <c r="W139" s="240"/>
      <c r="X139" s="240"/>
      <c r="Y139" s="240"/>
      <c r="Z139" s="240"/>
      <c r="AA139" s="240"/>
      <c r="AB139" s="240"/>
      <c r="AC139" s="240"/>
      <c r="AD139" s="240"/>
      <c r="AE139" s="240"/>
      <c r="AF139" s="240"/>
      <c r="AG139" s="243"/>
      <c r="AH139" s="244"/>
      <c r="AI139" s="240"/>
      <c r="AJ139" s="240"/>
      <c r="AK139" s="240"/>
      <c r="AL139" s="240"/>
      <c r="AM139" s="240"/>
      <c r="AN139" s="242">
        <f>AN5</f>
        <v>0.7470000000000001</v>
      </c>
      <c r="AO139" s="242">
        <f>AO5</f>
        <v>0.749</v>
      </c>
      <c r="AP139" s="242">
        <f>AP5</f>
        <v>0.751</v>
      </c>
      <c r="AQ139" s="242">
        <f>AQ5</f>
        <v>0.7529999999999999</v>
      </c>
      <c r="AR139" s="242">
        <f>AR5</f>
        <v>0.755</v>
      </c>
      <c r="AS139" s="245">
        <f>AS5</f>
        <v>0.757</v>
      </c>
      <c r="AT139" s="246">
        <f>AT5</f>
        <v>0.7590000000000001</v>
      </c>
      <c r="AU139" s="242">
        <f>AU5</f>
        <v>0.7609999999999999</v>
      </c>
      <c r="AV139" s="242">
        <f>AV5</f>
        <v>0.763</v>
      </c>
      <c r="AW139" s="242">
        <f>AW5</f>
        <v>0.765</v>
      </c>
      <c r="AX139" s="242">
        <f>AX5</f>
        <v>0.768</v>
      </c>
      <c r="AY139" s="242">
        <f>AY5</f>
        <v>0.7709999999999999</v>
      </c>
      <c r="AZ139" s="242">
        <f>AZ5</f>
        <v>0.774</v>
      </c>
      <c r="BA139" s="242">
        <f>BA5</f>
        <v>0.777</v>
      </c>
      <c r="BB139" s="242">
        <f>BB5</f>
        <v>0.78</v>
      </c>
      <c r="BC139" s="242">
        <f>BC5</f>
        <v>0.783</v>
      </c>
      <c r="BD139" s="242">
        <f>BD5</f>
        <v>0.7859999999999999</v>
      </c>
      <c r="BE139" s="245">
        <f>BE5</f>
        <v>0.789</v>
      </c>
      <c r="BF139" s="247">
        <v>0.792</v>
      </c>
      <c r="BG139" s="239">
        <v>0.795</v>
      </c>
      <c r="BH139" s="239">
        <v>0.798</v>
      </c>
      <c r="BI139" s="239">
        <v>0.801</v>
      </c>
      <c r="BJ139" s="239">
        <v>0.804</v>
      </c>
      <c r="BK139" s="239">
        <v>0.8070000000000001</v>
      </c>
      <c r="BL139" s="242">
        <v>0.8100000000000001</v>
      </c>
      <c r="BM139" s="242">
        <v>0.8129999999999999</v>
      </c>
      <c r="BN139" s="242">
        <v>0.8159999999999999</v>
      </c>
      <c r="BO139" s="242">
        <v>0.819</v>
      </c>
      <c r="BP139" s="242">
        <v>0.822</v>
      </c>
      <c r="BQ139" s="245">
        <v>0.825</v>
      </c>
      <c r="BR139" s="248">
        <f>LOOKUP($L$209,$J$3:$BQ$3,J139:BQ139)</f>
        <v>0</v>
      </c>
    </row>
    <row r="140" ht="12" customHeight="1">
      <c r="A140" s="10"/>
      <c r="B140" s="11"/>
      <c r="C140" t="s" s="154">
        <f>C139</f>
        <v>952</v>
      </c>
      <c r="D140" s="219">
        <f>E139</f>
        <v>75</v>
      </c>
      <c r="E140" s="219">
        <f>D140+65</f>
        <v>140</v>
      </c>
      <c r="F140" t="s" s="154">
        <v>2600</v>
      </c>
      <c r="G140" s="157"/>
      <c r="H140" s="157"/>
      <c r="I140" s="232"/>
      <c r="J140" s="225"/>
      <c r="K140" s="225"/>
      <c r="L140" s="225"/>
      <c r="M140" s="225"/>
      <c r="N140" s="225"/>
      <c r="O140" s="225"/>
      <c r="P140" s="225"/>
      <c r="Q140" s="225"/>
      <c r="R140" s="225"/>
      <c r="S140" s="225"/>
      <c r="T140" s="225"/>
      <c r="U140" s="225"/>
      <c r="V140" s="157"/>
      <c r="W140" s="157"/>
      <c r="X140" s="157"/>
      <c r="Y140" s="157"/>
      <c r="Z140" s="157"/>
      <c r="AA140" s="157"/>
      <c r="AB140" s="157"/>
      <c r="AC140" s="157"/>
      <c r="AD140" s="157"/>
      <c r="AE140" s="157"/>
      <c r="AF140" s="157"/>
      <c r="AG140" s="249"/>
      <c r="AH140" s="250"/>
      <c r="AI140" s="157"/>
      <c r="AJ140" s="157"/>
      <c r="AK140" s="157"/>
      <c r="AL140" s="157"/>
      <c r="AM140" s="157"/>
      <c r="AN140" s="225">
        <f>AN6</f>
        <v>0.909</v>
      </c>
      <c r="AO140" s="225">
        <f>AO6</f>
        <v>0.9120000000000001</v>
      </c>
      <c r="AP140" s="225">
        <f>AP6</f>
        <v>0.915</v>
      </c>
      <c r="AQ140" s="225">
        <f>AQ6</f>
        <v>0.9179999999999999</v>
      </c>
      <c r="AR140" s="225">
        <f>AR6</f>
        <v>0.9209999999999999</v>
      </c>
      <c r="AS140" s="251">
        <f>AS6</f>
        <v>0.924</v>
      </c>
      <c r="AT140" s="252">
        <f>AT6</f>
        <v>0.9269999999999999</v>
      </c>
      <c r="AU140" s="225">
        <f>AU6</f>
        <v>0.93</v>
      </c>
      <c r="AV140" s="225">
        <f>AV6</f>
        <v>0.9330000000000001</v>
      </c>
      <c r="AW140" s="225">
        <f>AW6</f>
        <v>0.9359999999999999</v>
      </c>
      <c r="AX140" s="225">
        <f>AX6</f>
        <v>0.9390000000000001</v>
      </c>
      <c r="AY140" s="225">
        <f>AY6</f>
        <v>0.9419999999999999</v>
      </c>
      <c r="AZ140" s="225">
        <f>AZ6</f>
        <v>0.945</v>
      </c>
      <c r="BA140" s="225">
        <f>BA6</f>
        <v>0.9480000000000001</v>
      </c>
      <c r="BB140" s="225">
        <f>BB6</f>
        <v>0.951</v>
      </c>
      <c r="BC140" s="225">
        <f>BC6</f>
        <v>0.9540000000000001</v>
      </c>
      <c r="BD140" s="225">
        <f>BD6</f>
        <v>0.9570000000000001</v>
      </c>
      <c r="BE140" s="251">
        <f>BE6</f>
        <v>0.96</v>
      </c>
      <c r="BF140" s="253">
        <v>0.963</v>
      </c>
      <c r="BG140" s="219">
        <v>0.966</v>
      </c>
      <c r="BH140" s="219">
        <v>0.969</v>
      </c>
      <c r="BI140" s="219">
        <v>0.972</v>
      </c>
      <c r="BJ140" s="219">
        <v>0.975</v>
      </c>
      <c r="BK140" s="219">
        <v>0.978</v>
      </c>
      <c r="BL140" s="225">
        <v>0.981</v>
      </c>
      <c r="BM140" s="225">
        <v>0.984</v>
      </c>
      <c r="BN140" s="225">
        <v>0.987</v>
      </c>
      <c r="BO140" s="225">
        <v>0.99</v>
      </c>
      <c r="BP140" s="225">
        <v>0.993</v>
      </c>
      <c r="BQ140" s="251">
        <v>0.996</v>
      </c>
      <c r="BR140" s="248">
        <f>LOOKUP($L$209,$J$3:$BQ$3,J140:BQ140)</f>
        <v>0</v>
      </c>
    </row>
    <row r="141" ht="12" customHeight="1">
      <c r="A141" s="10"/>
      <c r="B141" s="11"/>
      <c r="C141" t="s" s="154">
        <f>C140</f>
        <v>952</v>
      </c>
      <c r="D141" s="219">
        <f>E140</f>
        <v>140</v>
      </c>
      <c r="E141" s="219">
        <v>10000</v>
      </c>
      <c r="F141" t="s" s="154">
        <v>2601</v>
      </c>
      <c r="G141" s="157"/>
      <c r="H141" s="157"/>
      <c r="I141" s="232"/>
      <c r="J141" s="225"/>
      <c r="K141" s="225"/>
      <c r="L141" s="225"/>
      <c r="M141" s="225"/>
      <c r="N141" s="225"/>
      <c r="O141" s="225"/>
      <c r="P141" s="225"/>
      <c r="Q141" s="225"/>
      <c r="R141" s="225"/>
      <c r="S141" s="225"/>
      <c r="T141" s="225"/>
      <c r="U141" s="225"/>
      <c r="V141" s="157"/>
      <c r="W141" s="157"/>
      <c r="X141" s="157"/>
      <c r="Y141" s="157"/>
      <c r="Z141" s="157"/>
      <c r="AA141" s="157"/>
      <c r="AB141" s="157"/>
      <c r="AC141" s="157"/>
      <c r="AD141" s="157"/>
      <c r="AE141" s="157"/>
      <c r="AF141" s="157"/>
      <c r="AG141" s="249"/>
      <c r="AH141" s="250"/>
      <c r="AI141" s="157"/>
      <c r="AJ141" s="157"/>
      <c r="AK141" s="157"/>
      <c r="AL141" s="157"/>
      <c r="AM141" s="157"/>
      <c r="AN141" s="225">
        <f>AN11</f>
        <v>2.655</v>
      </c>
      <c r="AO141" s="225">
        <f>AO11</f>
        <v>2.664</v>
      </c>
      <c r="AP141" s="225">
        <f>AP11</f>
        <v>2.673</v>
      </c>
      <c r="AQ141" s="225">
        <f>AQ11</f>
        <v>2.682</v>
      </c>
      <c r="AR141" s="225">
        <f>AR11</f>
        <v>2.691</v>
      </c>
      <c r="AS141" s="251">
        <f>AS11</f>
        <v>2.7</v>
      </c>
      <c r="AT141" s="252">
        <f>AT11</f>
        <v>2.709</v>
      </c>
      <c r="AU141" s="225">
        <f>AU11</f>
        <v>2.718</v>
      </c>
      <c r="AV141" s="225">
        <f>AV11</f>
        <v>2.727</v>
      </c>
      <c r="AW141" s="225">
        <f>AW11</f>
        <v>2.736</v>
      </c>
      <c r="AX141" s="225">
        <f>AX11</f>
        <v>2.745</v>
      </c>
      <c r="AY141" s="225">
        <f>AY11</f>
        <v>2.754</v>
      </c>
      <c r="AZ141" s="225">
        <f>AZ11</f>
        <v>2.763</v>
      </c>
      <c r="BA141" s="225">
        <f>BA11</f>
        <v>2.772</v>
      </c>
      <c r="BB141" s="225">
        <f>BB11</f>
        <v>2.781</v>
      </c>
      <c r="BC141" s="225">
        <f>BC11</f>
        <v>2.79</v>
      </c>
      <c r="BD141" s="225">
        <f>BD11</f>
        <v>2.799</v>
      </c>
      <c r="BE141" s="251">
        <f>BE11</f>
        <v>2.808</v>
      </c>
      <c r="BF141" s="253">
        <v>2.817</v>
      </c>
      <c r="BG141" s="219">
        <v>2.826</v>
      </c>
      <c r="BH141" s="219">
        <v>2.835</v>
      </c>
      <c r="BI141" s="219">
        <v>2.844</v>
      </c>
      <c r="BJ141" s="219">
        <v>2.853</v>
      </c>
      <c r="BK141" s="219">
        <v>2.862</v>
      </c>
      <c r="BL141" s="225">
        <v>2.871</v>
      </c>
      <c r="BM141" s="225">
        <v>2.88</v>
      </c>
      <c r="BN141" s="225">
        <v>2.889</v>
      </c>
      <c r="BO141" s="225">
        <v>2.898</v>
      </c>
      <c r="BP141" s="225">
        <v>2.907</v>
      </c>
      <c r="BQ141" s="251">
        <v>2.917</v>
      </c>
      <c r="BR141" s="248">
        <f>LOOKUP($L$209,$J$3:$BQ$3,J141:BQ141)</f>
        <v>0</v>
      </c>
    </row>
    <row r="142" ht="12" customHeight="1">
      <c r="A142" s="10"/>
      <c r="B142" s="11"/>
      <c r="C142" t="s" s="254">
        <f t="shared" si="5747" ref="C142:BQ142">""</f>
      </c>
      <c r="D142" t="s" s="254">
        <f t="shared" si="5747"/>
      </c>
      <c r="E142" t="s" s="255">
        <f t="shared" si="5747"/>
      </c>
      <c r="F142" t="s" s="255">
        <f t="shared" si="5747"/>
      </c>
      <c r="G142" s="256"/>
      <c r="H142" s="256"/>
      <c r="I142" s="257"/>
      <c r="J142" s="258"/>
      <c r="K142" s="258"/>
      <c r="L142" s="258"/>
      <c r="M142" s="258"/>
      <c r="N142" s="258"/>
      <c r="O142" s="258"/>
      <c r="P142" s="258"/>
      <c r="Q142" s="258"/>
      <c r="R142" s="258"/>
      <c r="S142" s="258"/>
      <c r="T142" s="258"/>
      <c r="U142" s="258"/>
      <c r="V142" s="256"/>
      <c r="W142" s="256"/>
      <c r="X142" s="256"/>
      <c r="Y142" s="256"/>
      <c r="Z142" s="256"/>
      <c r="AA142" s="256"/>
      <c r="AB142" s="256"/>
      <c r="AC142" s="256"/>
      <c r="AD142" s="256"/>
      <c r="AE142" s="256"/>
      <c r="AF142" s="256"/>
      <c r="AG142" s="259"/>
      <c r="AH142" s="260"/>
      <c r="AI142" s="256"/>
      <c r="AJ142" s="256"/>
      <c r="AK142" s="256"/>
      <c r="AL142" s="256"/>
      <c r="AM142" s="256"/>
      <c r="AN142" t="s" s="255">
        <f t="shared" si="5747"/>
      </c>
      <c r="AO142" t="s" s="255">
        <f t="shared" si="5747"/>
      </c>
      <c r="AP142" t="s" s="255">
        <f t="shared" si="5747"/>
      </c>
      <c r="AQ142" t="s" s="255">
        <f t="shared" si="5747"/>
      </c>
      <c r="AR142" t="s" s="255">
        <f t="shared" si="5747"/>
      </c>
      <c r="AS142" t="s" s="261">
        <f t="shared" si="5747"/>
      </c>
      <c r="AT142" t="s" s="262">
        <f t="shared" si="5747"/>
      </c>
      <c r="AU142" t="s" s="255">
        <f t="shared" si="5747"/>
      </c>
      <c r="AV142" t="s" s="255">
        <f t="shared" si="5747"/>
      </c>
      <c r="AW142" t="s" s="255">
        <f t="shared" si="5747"/>
      </c>
      <c r="AX142" t="s" s="255">
        <f t="shared" si="5747"/>
      </c>
      <c r="AY142" t="s" s="255">
        <f t="shared" si="5747"/>
      </c>
      <c r="AZ142" t="s" s="255">
        <f t="shared" si="5747"/>
      </c>
      <c r="BA142" t="s" s="255">
        <f t="shared" si="5747"/>
      </c>
      <c r="BB142" t="s" s="255">
        <f t="shared" si="5747"/>
      </c>
      <c r="BC142" t="s" s="255">
        <f t="shared" si="5747"/>
      </c>
      <c r="BD142" t="s" s="255">
        <f t="shared" si="5747"/>
      </c>
      <c r="BE142" t="s" s="261">
        <f t="shared" si="5747"/>
      </c>
      <c r="BF142" t="s" s="262">
        <f t="shared" si="5747"/>
      </c>
      <c r="BG142" t="s" s="255">
        <f t="shared" si="5747"/>
      </c>
      <c r="BH142" t="s" s="255">
        <f t="shared" si="5747"/>
      </c>
      <c r="BI142" t="s" s="255">
        <f t="shared" si="5747"/>
      </c>
      <c r="BJ142" t="s" s="255">
        <f t="shared" si="5747"/>
      </c>
      <c r="BK142" t="s" s="255">
        <f t="shared" si="5747"/>
      </c>
      <c r="BL142" t="s" s="255">
        <f t="shared" si="5747"/>
      </c>
      <c r="BM142" t="s" s="255">
        <f t="shared" si="5747"/>
      </c>
      <c r="BN142" t="s" s="255">
        <f t="shared" si="5747"/>
      </c>
      <c r="BO142" t="s" s="255">
        <f t="shared" si="5747"/>
      </c>
      <c r="BP142" t="s" s="255">
        <f t="shared" si="5747"/>
      </c>
      <c r="BQ142" t="s" s="261">
        <f t="shared" si="5747"/>
      </c>
      <c r="BR142" s="248">
        <f>LOOKUP($L$209,$J$3:$BQ$3,J142:BQ142)</f>
        <v>0</v>
      </c>
    </row>
    <row r="143" ht="12" customHeight="1">
      <c r="A143" s="10"/>
      <c r="B143" s="11"/>
      <c r="C143" t="s" s="238">
        <v>952</v>
      </c>
      <c r="D143" s="239">
        <v>0</v>
      </c>
      <c r="E143" s="239">
        <v>75</v>
      </c>
      <c r="F143" t="s" s="238">
        <v>2602</v>
      </c>
      <c r="G143" s="240"/>
      <c r="H143" s="240"/>
      <c r="I143" s="241"/>
      <c r="J143" s="242"/>
      <c r="K143" s="242"/>
      <c r="L143" s="242"/>
      <c r="M143" s="242"/>
      <c r="N143" s="242"/>
      <c r="O143" s="242"/>
      <c r="P143" s="242"/>
      <c r="Q143" s="242"/>
      <c r="R143" s="242"/>
      <c r="S143" s="242"/>
      <c r="T143" s="242"/>
      <c r="U143" s="242"/>
      <c r="V143" s="240"/>
      <c r="W143" s="240"/>
      <c r="X143" s="240"/>
      <c r="Y143" s="240"/>
      <c r="Z143" s="240"/>
      <c r="AA143" s="240"/>
      <c r="AB143" s="240"/>
      <c r="AC143" s="240"/>
      <c r="AD143" s="240"/>
      <c r="AE143" s="240"/>
      <c r="AF143" s="240"/>
      <c r="AG143" s="243"/>
      <c r="AH143" s="244"/>
      <c r="AI143" s="240"/>
      <c r="AJ143" s="240"/>
      <c r="AK143" s="240"/>
      <c r="AL143" s="240"/>
      <c r="AM143" s="240"/>
      <c r="AN143" s="242">
        <f>AN139</f>
        <v>0.7470000000000001</v>
      </c>
      <c r="AO143" s="242">
        <f>AO139</f>
        <v>0.749</v>
      </c>
      <c r="AP143" s="242">
        <f>AP139</f>
        <v>0.751</v>
      </c>
      <c r="AQ143" s="242">
        <f>AQ139</f>
        <v>0.7529999999999999</v>
      </c>
      <c r="AR143" s="242">
        <f>AR139</f>
        <v>0.755</v>
      </c>
      <c r="AS143" s="245">
        <f>AS139</f>
        <v>0.757</v>
      </c>
      <c r="AT143" s="246">
        <f>AT139</f>
        <v>0.7590000000000001</v>
      </c>
      <c r="AU143" s="242">
        <f>AU139</f>
        <v>0.7609999999999999</v>
      </c>
      <c r="AV143" s="242">
        <f>AV139</f>
        <v>0.763</v>
      </c>
      <c r="AW143" s="242">
        <f>AW139</f>
        <v>0.765</v>
      </c>
      <c r="AX143" s="242">
        <f>AX139</f>
        <v>0.768</v>
      </c>
      <c r="AY143" s="242">
        <f>AY139</f>
        <v>0.7709999999999999</v>
      </c>
      <c r="AZ143" s="242">
        <f>AZ139</f>
        <v>0.774</v>
      </c>
      <c r="BA143" s="242">
        <f>BA139</f>
        <v>0.777</v>
      </c>
      <c r="BB143" s="242">
        <f>BB139</f>
        <v>0.78</v>
      </c>
      <c r="BC143" s="242">
        <f>BC139</f>
        <v>0.783</v>
      </c>
      <c r="BD143" s="242">
        <f>BD139</f>
        <v>0.7859999999999999</v>
      </c>
      <c r="BE143" s="245">
        <f>BE139</f>
        <v>0.789</v>
      </c>
      <c r="BF143" s="247">
        <f>BF139</f>
        <v>0.792</v>
      </c>
      <c r="BG143" s="239">
        <f>BG139</f>
        <v>0.795</v>
      </c>
      <c r="BH143" s="239">
        <f>BH139</f>
        <v>0.798</v>
      </c>
      <c r="BI143" s="239">
        <f>BI139</f>
        <v>0.801</v>
      </c>
      <c r="BJ143" s="239">
        <f>BJ139</f>
        <v>0.804</v>
      </c>
      <c r="BK143" s="239">
        <f>BK139</f>
        <v>0.8070000000000001</v>
      </c>
      <c r="BL143" s="242">
        <f>BL139</f>
        <v>0.8100000000000001</v>
      </c>
      <c r="BM143" s="242">
        <f>BM139</f>
        <v>0.8129999999999999</v>
      </c>
      <c r="BN143" s="242">
        <f>BN139</f>
        <v>0.8159999999999999</v>
      </c>
      <c r="BO143" s="242">
        <f>BO139</f>
        <v>0.819</v>
      </c>
      <c r="BP143" s="242">
        <f>BP139</f>
        <v>0.822</v>
      </c>
      <c r="BQ143" s="245">
        <f>BQ139</f>
        <v>0.825</v>
      </c>
      <c r="BR143" s="248">
        <f>LOOKUP($L$209,$J$3:$BQ$3,J143:BQ143)</f>
        <v>0</v>
      </c>
    </row>
    <row r="144" ht="12" customHeight="1">
      <c r="A144" s="10"/>
      <c r="B144" s="11"/>
      <c r="C144" t="s" s="154">
        <f>C143</f>
        <v>952</v>
      </c>
      <c r="D144" s="219">
        <f>E143</f>
        <v>75</v>
      </c>
      <c r="E144" s="219">
        <f>D144+65</f>
        <v>140</v>
      </c>
      <c r="F144" t="s" s="154">
        <v>2603</v>
      </c>
      <c r="G144" s="157"/>
      <c r="H144" s="157"/>
      <c r="I144" s="232"/>
      <c r="J144" s="225"/>
      <c r="K144" s="225"/>
      <c r="L144" s="225"/>
      <c r="M144" s="225"/>
      <c r="N144" s="225"/>
      <c r="O144" s="225"/>
      <c r="P144" s="225"/>
      <c r="Q144" s="225"/>
      <c r="R144" s="225"/>
      <c r="S144" s="225"/>
      <c r="T144" s="225"/>
      <c r="U144" s="225"/>
      <c r="V144" s="157"/>
      <c r="W144" s="157"/>
      <c r="X144" s="157"/>
      <c r="Y144" s="157"/>
      <c r="Z144" s="157"/>
      <c r="AA144" s="157"/>
      <c r="AB144" s="157"/>
      <c r="AC144" s="157"/>
      <c r="AD144" s="157"/>
      <c r="AE144" s="157"/>
      <c r="AF144" s="157"/>
      <c r="AG144" s="249"/>
      <c r="AH144" s="250"/>
      <c r="AI144" s="157"/>
      <c r="AJ144" s="157"/>
      <c r="AK144" s="157"/>
      <c r="AL144" s="157"/>
      <c r="AM144" s="157"/>
      <c r="AN144" s="225">
        <f>AN140</f>
        <v>0.909</v>
      </c>
      <c r="AO144" s="225">
        <f>AO140</f>
        <v>0.9120000000000001</v>
      </c>
      <c r="AP144" s="225">
        <f>AP140</f>
        <v>0.915</v>
      </c>
      <c r="AQ144" s="225">
        <f>AQ140</f>
        <v>0.9179999999999999</v>
      </c>
      <c r="AR144" s="225">
        <f>AR140</f>
        <v>0.9209999999999999</v>
      </c>
      <c r="AS144" s="251">
        <f>AS140</f>
        <v>0.924</v>
      </c>
      <c r="AT144" s="252">
        <f>AT140</f>
        <v>0.9269999999999999</v>
      </c>
      <c r="AU144" s="225">
        <f>AU140</f>
        <v>0.93</v>
      </c>
      <c r="AV144" s="225">
        <f>AV140</f>
        <v>0.9330000000000001</v>
      </c>
      <c r="AW144" s="225">
        <f>AW140</f>
        <v>0.9359999999999999</v>
      </c>
      <c r="AX144" s="225">
        <f>AX140</f>
        <v>0.9390000000000001</v>
      </c>
      <c r="AY144" s="225">
        <f>AY140</f>
        <v>0.9419999999999999</v>
      </c>
      <c r="AZ144" s="225">
        <f>AZ140</f>
        <v>0.945</v>
      </c>
      <c r="BA144" s="225">
        <f>BA140</f>
        <v>0.9480000000000001</v>
      </c>
      <c r="BB144" s="225">
        <f>BB140</f>
        <v>0.951</v>
      </c>
      <c r="BC144" s="225">
        <f>BC140</f>
        <v>0.9540000000000001</v>
      </c>
      <c r="BD144" s="225">
        <f>BD140</f>
        <v>0.9570000000000001</v>
      </c>
      <c r="BE144" s="251">
        <f>BE140</f>
        <v>0.96</v>
      </c>
      <c r="BF144" s="253">
        <f>BF140</f>
        <v>0.963</v>
      </c>
      <c r="BG144" s="219">
        <f>BG140</f>
        <v>0.966</v>
      </c>
      <c r="BH144" s="219">
        <f>BH140</f>
        <v>0.969</v>
      </c>
      <c r="BI144" s="219">
        <f>BI140</f>
        <v>0.972</v>
      </c>
      <c r="BJ144" s="219">
        <f>BJ140</f>
        <v>0.975</v>
      </c>
      <c r="BK144" s="219">
        <f>BK140</f>
        <v>0.978</v>
      </c>
      <c r="BL144" s="225">
        <f>BL140</f>
        <v>0.981</v>
      </c>
      <c r="BM144" s="225">
        <f>BM140</f>
        <v>0.984</v>
      </c>
      <c r="BN144" s="225">
        <f>BN140</f>
        <v>0.987</v>
      </c>
      <c r="BO144" s="225">
        <f>BO140</f>
        <v>0.99</v>
      </c>
      <c r="BP144" s="225">
        <f>BP140</f>
        <v>0.993</v>
      </c>
      <c r="BQ144" s="251">
        <f>BQ140</f>
        <v>0.996</v>
      </c>
      <c r="BR144" s="248">
        <f>LOOKUP($L$209,$J$3:$BQ$3,J144:BQ144)</f>
        <v>0</v>
      </c>
    </row>
    <row r="145" ht="12" customHeight="1">
      <c r="A145" s="10"/>
      <c r="B145" s="11"/>
      <c r="C145" t="s" s="154">
        <f>C144</f>
        <v>952</v>
      </c>
      <c r="D145" s="219">
        <f>E144</f>
        <v>140</v>
      </c>
      <c r="E145" s="219">
        <f>E141</f>
        <v>10000</v>
      </c>
      <c r="F145" t="s" s="154">
        <v>2604</v>
      </c>
      <c r="G145" s="157"/>
      <c r="H145" s="157"/>
      <c r="I145" s="232"/>
      <c r="J145" s="225"/>
      <c r="K145" s="225"/>
      <c r="L145" s="225"/>
      <c r="M145" s="225"/>
      <c r="N145" s="225"/>
      <c r="O145" s="225"/>
      <c r="P145" s="225"/>
      <c r="Q145" s="225"/>
      <c r="R145" s="225"/>
      <c r="S145" s="225"/>
      <c r="T145" s="225"/>
      <c r="U145" s="225"/>
      <c r="V145" s="157"/>
      <c r="W145" s="157"/>
      <c r="X145" s="157"/>
      <c r="Y145" s="157"/>
      <c r="Z145" s="157"/>
      <c r="AA145" s="157"/>
      <c r="AB145" s="157"/>
      <c r="AC145" s="157"/>
      <c r="AD145" s="157"/>
      <c r="AE145" s="157"/>
      <c r="AF145" s="157"/>
      <c r="AG145" s="249"/>
      <c r="AH145" s="250"/>
      <c r="AI145" s="157"/>
      <c r="AJ145" s="157"/>
      <c r="AK145" s="157"/>
      <c r="AL145" s="157"/>
      <c r="AM145" s="157"/>
      <c r="AN145" s="225">
        <f>AN141</f>
        <v>2.655</v>
      </c>
      <c r="AO145" s="225">
        <f>AO141</f>
        <v>2.664</v>
      </c>
      <c r="AP145" s="225">
        <f>AP141</f>
        <v>2.673</v>
      </c>
      <c r="AQ145" s="225">
        <f>AQ141</f>
        <v>2.682</v>
      </c>
      <c r="AR145" s="225">
        <f>AR141</f>
        <v>2.691</v>
      </c>
      <c r="AS145" s="251">
        <f>AS141</f>
        <v>2.7</v>
      </c>
      <c r="AT145" s="252">
        <f>AT141</f>
        <v>2.709</v>
      </c>
      <c r="AU145" s="225">
        <f>AU141</f>
        <v>2.718</v>
      </c>
      <c r="AV145" s="225">
        <f>AV141</f>
        <v>2.727</v>
      </c>
      <c r="AW145" s="225">
        <f>AW141</f>
        <v>2.736</v>
      </c>
      <c r="AX145" s="225">
        <f>AX141</f>
        <v>2.745</v>
      </c>
      <c r="AY145" s="225">
        <f>AY141</f>
        <v>2.754</v>
      </c>
      <c r="AZ145" s="225">
        <f>AZ141</f>
        <v>2.763</v>
      </c>
      <c r="BA145" s="225">
        <f>BA141</f>
        <v>2.772</v>
      </c>
      <c r="BB145" s="225">
        <f>BB141</f>
        <v>2.781</v>
      </c>
      <c r="BC145" s="225">
        <f>BC141</f>
        <v>2.79</v>
      </c>
      <c r="BD145" s="225">
        <f>BD141</f>
        <v>2.799</v>
      </c>
      <c r="BE145" s="251">
        <f>BE141</f>
        <v>2.808</v>
      </c>
      <c r="BF145" s="253">
        <f>BF141</f>
        <v>2.817</v>
      </c>
      <c r="BG145" s="219">
        <f>BG141</f>
        <v>2.826</v>
      </c>
      <c r="BH145" s="219">
        <f>BH141</f>
        <v>2.835</v>
      </c>
      <c r="BI145" s="219">
        <f>BI141</f>
        <v>2.844</v>
      </c>
      <c r="BJ145" s="219">
        <f>BJ141</f>
        <v>2.853</v>
      </c>
      <c r="BK145" s="219">
        <f>BK141</f>
        <v>2.862</v>
      </c>
      <c r="BL145" s="225">
        <f>BL141</f>
        <v>2.871</v>
      </c>
      <c r="BM145" s="225">
        <f>BM141</f>
        <v>2.88</v>
      </c>
      <c r="BN145" s="225">
        <f>BN141</f>
        <v>2.889</v>
      </c>
      <c r="BO145" s="225">
        <f>BO141</f>
        <v>2.898</v>
      </c>
      <c r="BP145" s="225">
        <f>BP141</f>
        <v>2.907</v>
      </c>
      <c r="BQ145" s="251">
        <f>BQ141</f>
        <v>2.917</v>
      </c>
      <c r="BR145" s="248">
        <f>LOOKUP($L$209,$J$3:$BQ$3,J145:BQ145)</f>
        <v>0</v>
      </c>
    </row>
    <row r="146" ht="12" customHeight="1">
      <c r="A146" s="10"/>
      <c r="B146" s="263"/>
      <c r="C146" t="s" s="254">
        <f t="shared" si="5881" ref="C146:BQ146">""</f>
      </c>
      <c r="D146" t="s" s="254">
        <f t="shared" si="5881"/>
      </c>
      <c r="E146" t="s" s="255">
        <f t="shared" si="5881"/>
      </c>
      <c r="F146" t="s" s="264">
        <f t="shared" si="5881"/>
      </c>
      <c r="G146" s="256"/>
      <c r="H146" s="256"/>
      <c r="I146" s="257"/>
      <c r="J146" s="258"/>
      <c r="K146" s="258"/>
      <c r="L146" s="258"/>
      <c r="M146" s="258"/>
      <c r="N146" s="258"/>
      <c r="O146" s="258"/>
      <c r="P146" s="258"/>
      <c r="Q146" s="258"/>
      <c r="R146" s="258"/>
      <c r="S146" s="258"/>
      <c r="T146" s="258"/>
      <c r="U146" s="258"/>
      <c r="V146" s="256"/>
      <c r="W146" s="256"/>
      <c r="X146" s="256"/>
      <c r="Y146" s="256"/>
      <c r="Z146" s="256"/>
      <c r="AA146" s="256"/>
      <c r="AB146" s="256"/>
      <c r="AC146" s="256"/>
      <c r="AD146" s="256"/>
      <c r="AE146" s="256"/>
      <c r="AF146" s="256"/>
      <c r="AG146" s="259"/>
      <c r="AH146" s="260"/>
      <c r="AI146" s="256"/>
      <c r="AJ146" s="256"/>
      <c r="AK146" s="256"/>
      <c r="AL146" s="256"/>
      <c r="AM146" s="256"/>
      <c r="AN146" t="s" s="255">
        <f t="shared" si="5881"/>
      </c>
      <c r="AO146" t="s" s="255">
        <f t="shared" si="5881"/>
      </c>
      <c r="AP146" t="s" s="255">
        <f t="shared" si="5881"/>
      </c>
      <c r="AQ146" t="s" s="255">
        <f t="shared" si="5881"/>
      </c>
      <c r="AR146" t="s" s="255">
        <f t="shared" si="5881"/>
      </c>
      <c r="AS146" t="s" s="261">
        <f t="shared" si="5881"/>
      </c>
      <c r="AT146" t="s" s="262">
        <f t="shared" si="5881"/>
      </c>
      <c r="AU146" t="s" s="255">
        <f t="shared" si="5881"/>
      </c>
      <c r="AV146" t="s" s="255">
        <f t="shared" si="5881"/>
      </c>
      <c r="AW146" t="s" s="255">
        <f t="shared" si="5881"/>
      </c>
      <c r="AX146" t="s" s="255">
        <f t="shared" si="5881"/>
      </c>
      <c r="AY146" t="s" s="255">
        <f t="shared" si="5881"/>
      </c>
      <c r="AZ146" t="s" s="255">
        <f t="shared" si="5881"/>
      </c>
      <c r="BA146" t="s" s="255">
        <f t="shared" si="5881"/>
      </c>
      <c r="BB146" t="s" s="255">
        <f t="shared" si="5881"/>
      </c>
      <c r="BC146" t="s" s="255">
        <f t="shared" si="5881"/>
      </c>
      <c r="BD146" t="s" s="255">
        <f t="shared" si="5881"/>
      </c>
      <c r="BE146" t="s" s="261">
        <f t="shared" si="5881"/>
      </c>
      <c r="BF146" t="s" s="262">
        <f t="shared" si="5881"/>
      </c>
      <c r="BG146" t="s" s="255">
        <f t="shared" si="5881"/>
      </c>
      <c r="BH146" t="s" s="255">
        <f t="shared" si="5881"/>
      </c>
      <c r="BI146" t="s" s="255">
        <f t="shared" si="5881"/>
      </c>
      <c r="BJ146" t="s" s="255">
        <f t="shared" si="5881"/>
      </c>
      <c r="BK146" t="s" s="255">
        <f t="shared" si="5881"/>
      </c>
      <c r="BL146" t="s" s="255">
        <f t="shared" si="5881"/>
      </c>
      <c r="BM146" t="s" s="255">
        <f t="shared" si="5881"/>
      </c>
      <c r="BN146" t="s" s="255">
        <f t="shared" si="5881"/>
      </c>
      <c r="BO146" t="s" s="255">
        <f t="shared" si="5881"/>
      </c>
      <c r="BP146" t="s" s="255">
        <f t="shared" si="5881"/>
      </c>
      <c r="BQ146" t="s" s="261">
        <f t="shared" si="5881"/>
      </c>
      <c r="BR146" s="248">
        <f>LOOKUP($L$209,$J$3:$BQ$3,J146:BQ146)</f>
        <v>0</v>
      </c>
    </row>
    <row r="147" ht="12" customHeight="1">
      <c r="A147" s="224">
        <v>2</v>
      </c>
      <c r="B147" t="s" s="237">
        <f>B21</f>
        <v>2605</v>
      </c>
      <c r="C147" t="s" s="238">
        <v>2500</v>
      </c>
      <c r="D147" s="239">
        <v>0</v>
      </c>
      <c r="E147" s="239">
        <v>100</v>
      </c>
      <c r="F147" t="s" s="238">
        <v>2606</v>
      </c>
      <c r="G147" s="240"/>
      <c r="H147" s="240"/>
      <c r="I147" s="241"/>
      <c r="J147" s="242"/>
      <c r="K147" s="242"/>
      <c r="L147" s="242"/>
      <c r="M147" s="242"/>
      <c r="N147" s="242"/>
      <c r="O147" s="242"/>
      <c r="P147" s="242"/>
      <c r="Q147" s="242"/>
      <c r="R147" s="242"/>
      <c r="S147" s="242"/>
      <c r="T147" s="242"/>
      <c r="U147" s="242"/>
      <c r="V147" s="240"/>
      <c r="W147" s="240"/>
      <c r="X147" s="240"/>
      <c r="Y147" s="240"/>
      <c r="Z147" s="240"/>
      <c r="AA147" s="240"/>
      <c r="AB147" s="240"/>
      <c r="AC147" s="240"/>
      <c r="AD147" s="240"/>
      <c r="AE147" s="240"/>
      <c r="AF147" s="240"/>
      <c r="AG147" s="243"/>
      <c r="AH147" s="244"/>
      <c r="AI147" s="240"/>
      <c r="AJ147" s="240"/>
      <c r="AK147" s="240"/>
      <c r="AL147" s="240"/>
      <c r="AM147" s="240"/>
      <c r="AN147" s="242">
        <f>AN21</f>
        <v>0.667</v>
      </c>
      <c r="AO147" s="242">
        <f>AO21</f>
        <v>0.669</v>
      </c>
      <c r="AP147" s="242">
        <f>AP21</f>
        <v>0.6709999999999999</v>
      </c>
      <c r="AQ147" s="242">
        <f>AQ21</f>
        <v>0.6729999999999999</v>
      </c>
      <c r="AR147" s="242">
        <f>AR21</f>
        <v>0.675</v>
      </c>
      <c r="AS147" s="245">
        <f>AS21</f>
        <v>0.677</v>
      </c>
      <c r="AT147" s="246">
        <f>AT21</f>
        <v>0.679</v>
      </c>
      <c r="AU147" s="242">
        <f>AU21</f>
        <v>0.6809999999999999</v>
      </c>
      <c r="AV147" s="242">
        <f>AV21</f>
        <v>0.6830000000000001</v>
      </c>
      <c r="AW147" s="242">
        <f>AW21</f>
        <v>0.6849999999999999</v>
      </c>
      <c r="AX147" s="242">
        <f>AX21</f>
        <v>0.6870000000000001</v>
      </c>
      <c r="AY147" s="242">
        <f>AY21</f>
        <v>0.6890000000000001</v>
      </c>
      <c r="AZ147" s="242">
        <f>AZ21</f>
        <v>0.6909999999999999</v>
      </c>
      <c r="BA147" s="242">
        <f>BA21</f>
        <v>0.6929999999999999</v>
      </c>
      <c r="BB147" s="242">
        <f>BB21</f>
        <v>0.6950000000000001</v>
      </c>
      <c r="BC147" s="242">
        <f>BC21</f>
        <v>0.6970000000000001</v>
      </c>
      <c r="BD147" s="242">
        <f>BD21</f>
        <v>0.6990000000000001</v>
      </c>
      <c r="BE147" s="245">
        <f>BE21</f>
        <v>0.701</v>
      </c>
      <c r="BF147" s="247">
        <v>0.703</v>
      </c>
      <c r="BG147" s="239">
        <v>0.705</v>
      </c>
      <c r="BH147" s="239">
        <v>0.707</v>
      </c>
      <c r="BI147" s="239">
        <v>0.709</v>
      </c>
      <c r="BJ147" s="239">
        <v>0.711</v>
      </c>
      <c r="BK147" s="239">
        <v>0.713</v>
      </c>
      <c r="BL147" s="242">
        <v>0.715</v>
      </c>
      <c r="BM147" s="242">
        <v>0.717</v>
      </c>
      <c r="BN147" s="242">
        <v>0.719</v>
      </c>
      <c r="BO147" s="242">
        <v>0.721</v>
      </c>
      <c r="BP147" s="242">
        <v>0.723</v>
      </c>
      <c r="BQ147" s="245">
        <v>0.725</v>
      </c>
      <c r="BR147" s="248">
        <f>LOOKUP($L$209,$J$3:$BQ$3,J147:BQ147)</f>
        <v>0</v>
      </c>
    </row>
    <row r="148" ht="12" customHeight="1">
      <c r="A148" s="10"/>
      <c r="B148" s="11"/>
      <c r="C148" t="s" s="154">
        <v>2500</v>
      </c>
      <c r="D148" s="219">
        <f>E147</f>
        <v>100</v>
      </c>
      <c r="E148" s="219">
        <f>D148+50</f>
        <v>150</v>
      </c>
      <c r="F148" t="s" s="154">
        <v>2607</v>
      </c>
      <c r="G148" s="157"/>
      <c r="H148" s="157"/>
      <c r="I148" s="232"/>
      <c r="J148" s="225"/>
      <c r="K148" s="225"/>
      <c r="L148" s="225"/>
      <c r="M148" s="225"/>
      <c r="N148" s="225"/>
      <c r="O148" s="225"/>
      <c r="P148" s="225"/>
      <c r="Q148" s="225"/>
      <c r="R148" s="225"/>
      <c r="S148" s="225"/>
      <c r="T148" s="225"/>
      <c r="U148" s="225"/>
      <c r="V148" s="157"/>
      <c r="W148" s="157"/>
      <c r="X148" s="157"/>
      <c r="Y148" s="157"/>
      <c r="Z148" s="157"/>
      <c r="AA148" s="157"/>
      <c r="AB148" s="157"/>
      <c r="AC148" s="157"/>
      <c r="AD148" s="157"/>
      <c r="AE148" s="157"/>
      <c r="AF148" s="157"/>
      <c r="AG148" s="249"/>
      <c r="AH148" s="250"/>
      <c r="AI148" s="157"/>
      <c r="AJ148" s="157"/>
      <c r="AK148" s="157"/>
      <c r="AL148" s="157"/>
      <c r="AM148" s="157"/>
      <c r="AN148" s="225">
        <f>AN22</f>
        <v>0.769</v>
      </c>
      <c r="AO148" s="225">
        <f>AO22</f>
        <v>0.772</v>
      </c>
      <c r="AP148" s="225">
        <f>AP22</f>
        <v>0.775</v>
      </c>
      <c r="AQ148" s="225">
        <f>AQ22</f>
        <v>0.7779999999999999</v>
      </c>
      <c r="AR148" s="225">
        <f>AR22</f>
        <v>0.7809999999999999</v>
      </c>
      <c r="AS148" s="251">
        <f>AS22</f>
        <v>0.784</v>
      </c>
      <c r="AT148" s="252">
        <f>AT22</f>
        <v>0.787</v>
      </c>
      <c r="AU148" s="225">
        <f>AU22</f>
        <v>0.79</v>
      </c>
      <c r="AV148" s="225">
        <f>AV22</f>
        <v>0.7929999999999999</v>
      </c>
      <c r="AW148" s="225">
        <f>AW22</f>
        <v>0.7959999999999999</v>
      </c>
      <c r="AX148" s="225">
        <f>AX22</f>
        <v>0.799</v>
      </c>
      <c r="AY148" s="225">
        <f>AY22</f>
        <v>0.8019999999999999</v>
      </c>
      <c r="AZ148" s="225">
        <f>AZ22</f>
        <v>0.805</v>
      </c>
      <c r="BA148" s="225">
        <f>BA22</f>
        <v>0.8080000000000001</v>
      </c>
      <c r="BB148" s="225">
        <f>BB22</f>
        <v>0.8109999999999999</v>
      </c>
      <c r="BC148" s="225">
        <f>BC22</f>
        <v>0.8140000000000001</v>
      </c>
      <c r="BD148" s="225">
        <f>BD22</f>
        <v>0.8169999999999999</v>
      </c>
      <c r="BE148" s="251">
        <f>BE22</f>
        <v>0.82</v>
      </c>
      <c r="BF148" s="253">
        <v>0.823</v>
      </c>
      <c r="BG148" s="219">
        <v>0.826</v>
      </c>
      <c r="BH148" s="219">
        <v>0.829</v>
      </c>
      <c r="BI148" s="219">
        <v>0.832</v>
      </c>
      <c r="BJ148" s="219">
        <v>0.835</v>
      </c>
      <c r="BK148" s="219">
        <v>0.838</v>
      </c>
      <c r="BL148" s="225">
        <v>0.841</v>
      </c>
      <c r="BM148" s="225">
        <v>0.844</v>
      </c>
      <c r="BN148" s="225">
        <v>0.847</v>
      </c>
      <c r="BO148" s="225">
        <v>0.85</v>
      </c>
      <c r="BP148" s="225">
        <v>0.853</v>
      </c>
      <c r="BQ148" s="251">
        <v>0.856</v>
      </c>
      <c r="BR148" s="248">
        <f>LOOKUP($L$209,$J$3:$BQ$3,J148:BQ148)</f>
        <v>0</v>
      </c>
    </row>
    <row r="149" ht="12" customHeight="1">
      <c r="A149" s="10"/>
      <c r="B149" s="11"/>
      <c r="C149" t="s" s="154">
        <v>2500</v>
      </c>
      <c r="D149" s="219">
        <f>E148</f>
        <v>150</v>
      </c>
      <c r="E149" s="219">
        <f>E145</f>
        <v>10000</v>
      </c>
      <c r="F149" t="s" s="154">
        <v>2608</v>
      </c>
      <c r="G149" s="157"/>
      <c r="H149" s="265"/>
      <c r="I149" s="232"/>
      <c r="J149" s="225"/>
      <c r="K149" s="225"/>
      <c r="L149" s="225"/>
      <c r="M149" s="225"/>
      <c r="N149" s="225"/>
      <c r="O149" s="225"/>
      <c r="P149" s="225"/>
      <c r="Q149" s="225"/>
      <c r="R149" s="225"/>
      <c r="S149" s="225"/>
      <c r="T149" s="225"/>
      <c r="U149" s="225"/>
      <c r="V149" s="157"/>
      <c r="W149" s="157"/>
      <c r="X149" s="157"/>
      <c r="Y149" s="157"/>
      <c r="Z149" s="157"/>
      <c r="AA149" s="157"/>
      <c r="AB149" s="157"/>
      <c r="AC149" s="157"/>
      <c r="AD149" s="157"/>
      <c r="AE149" s="157"/>
      <c r="AF149" s="157"/>
      <c r="AG149" s="249"/>
      <c r="AH149" s="250"/>
      <c r="AI149" s="157"/>
      <c r="AJ149" s="157"/>
      <c r="AK149" s="157"/>
      <c r="AL149" s="157"/>
      <c r="AM149" s="157"/>
      <c r="AN149" s="225">
        <f>AN27</f>
        <v>2.655</v>
      </c>
      <c r="AO149" s="225">
        <f>AO27</f>
        <v>2.664</v>
      </c>
      <c r="AP149" s="225">
        <f>AP27</f>
        <v>2.673</v>
      </c>
      <c r="AQ149" s="225">
        <f>AQ27</f>
        <v>2.682</v>
      </c>
      <c r="AR149" s="225">
        <f>AR27</f>
        <v>2.691</v>
      </c>
      <c r="AS149" s="251">
        <f>AS27</f>
        <v>2.7</v>
      </c>
      <c r="AT149" s="252">
        <f>AT27</f>
        <v>2.709</v>
      </c>
      <c r="AU149" s="225">
        <f>AU27</f>
        <v>2.718</v>
      </c>
      <c r="AV149" s="225">
        <f>AV27</f>
        <v>2.727</v>
      </c>
      <c r="AW149" s="225">
        <f>AW27</f>
        <v>2.736</v>
      </c>
      <c r="AX149" s="225">
        <f>AX27</f>
        <v>2.745</v>
      </c>
      <c r="AY149" s="225">
        <f>AY27</f>
        <v>2.754</v>
      </c>
      <c r="AZ149" s="225">
        <f>AZ27</f>
        <v>2.763</v>
      </c>
      <c r="BA149" s="225">
        <f>BA27</f>
        <v>2.772</v>
      </c>
      <c r="BB149" s="225">
        <f>BB27</f>
        <v>2.781</v>
      </c>
      <c r="BC149" s="225">
        <f>BC27</f>
        <v>2.79</v>
      </c>
      <c r="BD149" s="225">
        <f>BD27</f>
        <v>2.799</v>
      </c>
      <c r="BE149" s="251">
        <f>BE27</f>
        <v>2.808</v>
      </c>
      <c r="BF149" s="253">
        <v>2.817</v>
      </c>
      <c r="BG149" s="219">
        <v>2.826</v>
      </c>
      <c r="BH149" s="219">
        <v>2.835</v>
      </c>
      <c r="BI149" s="219">
        <v>2.844</v>
      </c>
      <c r="BJ149" s="219">
        <v>2.853</v>
      </c>
      <c r="BK149" s="219">
        <v>2.862</v>
      </c>
      <c r="BL149" s="225">
        <v>2.871</v>
      </c>
      <c r="BM149" s="225">
        <v>2.88</v>
      </c>
      <c r="BN149" s="225">
        <v>2.889</v>
      </c>
      <c r="BO149" s="225">
        <v>2.898</v>
      </c>
      <c r="BP149" s="225">
        <v>2.907</v>
      </c>
      <c r="BQ149" s="251">
        <v>2.917</v>
      </c>
      <c r="BR149" s="248">
        <f>LOOKUP($L$209,$J$3:$BQ$3,J149:BQ149)</f>
        <v>0</v>
      </c>
    </row>
    <row r="150" ht="12" customHeight="1">
      <c r="A150" s="10"/>
      <c r="B150" s="11"/>
      <c r="C150" t="s" s="255">
        <f t="shared" si="5978" ref="C150:BQ150">""</f>
      </c>
      <c r="D150" t="s" s="266">
        <f t="shared" si="5978"/>
      </c>
      <c r="E150" t="s" s="266">
        <f t="shared" si="5978"/>
      </c>
      <c r="F150" t="s" s="266">
        <f t="shared" si="5978"/>
      </c>
      <c r="G150" s="256"/>
      <c r="H150" s="267"/>
      <c r="I150" s="257"/>
      <c r="J150" s="258"/>
      <c r="K150" s="258"/>
      <c r="L150" s="258"/>
      <c r="M150" s="258"/>
      <c r="N150" s="258"/>
      <c r="O150" s="258"/>
      <c r="P150" s="258"/>
      <c r="Q150" s="258"/>
      <c r="R150" s="258"/>
      <c r="S150" s="258"/>
      <c r="T150" s="258"/>
      <c r="U150" s="258"/>
      <c r="V150" s="256"/>
      <c r="W150" s="256"/>
      <c r="X150" s="256"/>
      <c r="Y150" s="256"/>
      <c r="Z150" s="256"/>
      <c r="AA150" s="256"/>
      <c r="AB150" s="256"/>
      <c r="AC150" s="256"/>
      <c r="AD150" s="256"/>
      <c r="AE150" s="256"/>
      <c r="AF150" s="256"/>
      <c r="AG150" s="259"/>
      <c r="AH150" s="260"/>
      <c r="AI150" s="256"/>
      <c r="AJ150" s="256"/>
      <c r="AK150" s="256"/>
      <c r="AL150" s="256"/>
      <c r="AM150" s="256"/>
      <c r="AN150" t="s" s="255">
        <f t="shared" si="5978"/>
      </c>
      <c r="AO150" t="s" s="255">
        <f t="shared" si="5978"/>
      </c>
      <c r="AP150" t="s" s="255">
        <f t="shared" si="5978"/>
      </c>
      <c r="AQ150" t="s" s="255">
        <f t="shared" si="5978"/>
      </c>
      <c r="AR150" t="s" s="255">
        <f t="shared" si="5978"/>
      </c>
      <c r="AS150" t="s" s="261">
        <f t="shared" si="5978"/>
      </c>
      <c r="AT150" t="s" s="262">
        <f t="shared" si="5978"/>
      </c>
      <c r="AU150" t="s" s="255">
        <f t="shared" si="5978"/>
      </c>
      <c r="AV150" t="s" s="255">
        <f t="shared" si="5978"/>
      </c>
      <c r="AW150" t="s" s="255">
        <f t="shared" si="5978"/>
      </c>
      <c r="AX150" t="s" s="255">
        <f t="shared" si="5978"/>
      </c>
      <c r="AY150" t="s" s="255">
        <f t="shared" si="5978"/>
      </c>
      <c r="AZ150" t="s" s="255">
        <f t="shared" si="5978"/>
      </c>
      <c r="BA150" t="s" s="255">
        <f t="shared" si="5978"/>
      </c>
      <c r="BB150" t="s" s="255">
        <f t="shared" si="5978"/>
      </c>
      <c r="BC150" t="s" s="255">
        <f t="shared" si="5978"/>
      </c>
      <c r="BD150" t="s" s="255">
        <f t="shared" si="5978"/>
      </c>
      <c r="BE150" t="s" s="261">
        <f t="shared" si="5978"/>
      </c>
      <c r="BF150" t="s" s="262">
        <f t="shared" si="5978"/>
      </c>
      <c r="BG150" t="s" s="255">
        <f t="shared" si="5978"/>
      </c>
      <c r="BH150" t="s" s="255">
        <f t="shared" si="5978"/>
      </c>
      <c r="BI150" t="s" s="255">
        <f t="shared" si="5978"/>
      </c>
      <c r="BJ150" t="s" s="255">
        <f t="shared" si="5978"/>
      </c>
      <c r="BK150" t="s" s="255">
        <f t="shared" si="5978"/>
      </c>
      <c r="BL150" t="s" s="255">
        <f t="shared" si="5978"/>
      </c>
      <c r="BM150" t="s" s="255">
        <f t="shared" si="5978"/>
      </c>
      <c r="BN150" t="s" s="255">
        <f t="shared" si="5978"/>
      </c>
      <c r="BO150" t="s" s="255">
        <f t="shared" si="5978"/>
      </c>
      <c r="BP150" t="s" s="255">
        <f t="shared" si="5978"/>
      </c>
      <c r="BQ150" t="s" s="261">
        <f t="shared" si="5978"/>
      </c>
      <c r="BR150" s="248">
        <f>LOOKUP($L$209,$J$3:$BQ$3,J150:BQ150)</f>
        <v>0</v>
      </c>
    </row>
    <row r="151" ht="12" customHeight="1">
      <c r="A151" s="10"/>
      <c r="B151" s="11"/>
      <c r="C151" t="s" s="238">
        <v>2609</v>
      </c>
      <c r="D151" s="239">
        <v>0</v>
      </c>
      <c r="E151" s="239">
        <v>75</v>
      </c>
      <c r="F151" t="s" s="238">
        <v>2610</v>
      </c>
      <c r="G151" s="240"/>
      <c r="H151" s="268"/>
      <c r="I151" s="241"/>
      <c r="J151" s="242"/>
      <c r="K151" s="242"/>
      <c r="L151" s="242"/>
      <c r="M151" s="242"/>
      <c r="N151" s="242"/>
      <c r="O151" s="242"/>
      <c r="P151" s="242"/>
      <c r="Q151" s="242"/>
      <c r="R151" s="242"/>
      <c r="S151" s="242"/>
      <c r="T151" s="242"/>
      <c r="U151" s="242"/>
      <c r="V151" s="240"/>
      <c r="W151" s="240"/>
      <c r="X151" s="240"/>
      <c r="Y151" s="240"/>
      <c r="Z151" s="240"/>
      <c r="AA151" s="240"/>
      <c r="AB151" s="240"/>
      <c r="AC151" s="240"/>
      <c r="AD151" s="240"/>
      <c r="AE151" s="240"/>
      <c r="AF151" s="240"/>
      <c r="AG151" s="243"/>
      <c r="AH151" s="244"/>
      <c r="AI151" s="240"/>
      <c r="AJ151" s="240"/>
      <c r="AK151" s="240"/>
      <c r="AL151" s="240"/>
      <c r="AM151" s="240"/>
      <c r="AN151" s="242">
        <f>AN29</f>
        <v>0.7470000000000001</v>
      </c>
      <c r="AO151" s="242">
        <f>AO29</f>
        <v>0.749</v>
      </c>
      <c r="AP151" s="242">
        <f>AP29</f>
        <v>0.751</v>
      </c>
      <c r="AQ151" s="242">
        <f>AQ29</f>
        <v>0.7529999999999999</v>
      </c>
      <c r="AR151" s="242">
        <f>AR29</f>
        <v>0.755</v>
      </c>
      <c r="AS151" s="245">
        <f>AS29</f>
        <v>0.757</v>
      </c>
      <c r="AT151" s="246">
        <f>AT29</f>
        <v>0.7590000000000001</v>
      </c>
      <c r="AU151" s="242">
        <f>AU29</f>
        <v>0.7609999999999999</v>
      </c>
      <c r="AV151" s="242">
        <f>AV29</f>
        <v>0.763</v>
      </c>
      <c r="AW151" s="242">
        <f>AW29</f>
        <v>0.765</v>
      </c>
      <c r="AX151" s="242">
        <f>AX29</f>
        <v>0.768</v>
      </c>
      <c r="AY151" s="242">
        <f>AY29</f>
        <v>0.7709999999999999</v>
      </c>
      <c r="AZ151" s="242">
        <f>AZ29</f>
        <v>0.774</v>
      </c>
      <c r="BA151" s="242">
        <f>BA29</f>
        <v>0.777</v>
      </c>
      <c r="BB151" s="242">
        <f>BB29</f>
        <v>0.78</v>
      </c>
      <c r="BC151" s="242">
        <f>BC29</f>
        <v>0.783</v>
      </c>
      <c r="BD151" s="242">
        <f>BD29</f>
        <v>0.7859999999999999</v>
      </c>
      <c r="BE151" s="245">
        <f>BE29</f>
        <v>0.789</v>
      </c>
      <c r="BF151" s="247">
        <f>BF139</f>
        <v>0.792</v>
      </c>
      <c r="BG151" s="239">
        <f>BG139</f>
        <v>0.795</v>
      </c>
      <c r="BH151" s="239">
        <f>BH139</f>
        <v>0.798</v>
      </c>
      <c r="BI151" s="239">
        <f>BI139</f>
        <v>0.801</v>
      </c>
      <c r="BJ151" s="239">
        <f>BJ139</f>
        <v>0.804</v>
      </c>
      <c r="BK151" s="239">
        <f>BK139</f>
        <v>0.8070000000000001</v>
      </c>
      <c r="BL151" s="242">
        <f>BL139</f>
        <v>0.8100000000000001</v>
      </c>
      <c r="BM151" s="242">
        <f>BM139</f>
        <v>0.8129999999999999</v>
      </c>
      <c r="BN151" s="242">
        <f>BN139</f>
        <v>0.8159999999999999</v>
      </c>
      <c r="BO151" s="242">
        <f>BO139</f>
        <v>0.819</v>
      </c>
      <c r="BP151" s="242">
        <f>BP139</f>
        <v>0.822</v>
      </c>
      <c r="BQ151" s="245">
        <f>BQ139</f>
        <v>0.825</v>
      </c>
      <c r="BR151" s="248">
        <f>LOOKUP($L$209,$J$3:$BQ$3,J151:BQ151)</f>
        <v>0</v>
      </c>
    </row>
    <row r="152" ht="12" customHeight="1">
      <c r="A152" s="10"/>
      <c r="B152" s="11"/>
      <c r="C152" t="s" s="154">
        <v>2609</v>
      </c>
      <c r="D152" s="219">
        <f>E151</f>
        <v>75</v>
      </c>
      <c r="E152" s="219">
        <f>D152+75</f>
        <v>150</v>
      </c>
      <c r="F152" t="s" s="154">
        <v>2611</v>
      </c>
      <c r="G152" s="157"/>
      <c r="H152" s="265"/>
      <c r="I152" s="232"/>
      <c r="J152" s="225"/>
      <c r="K152" s="225"/>
      <c r="L152" s="225"/>
      <c r="M152" s="225"/>
      <c r="N152" s="225"/>
      <c r="O152" s="225"/>
      <c r="P152" s="225"/>
      <c r="Q152" s="225"/>
      <c r="R152" s="225"/>
      <c r="S152" s="225"/>
      <c r="T152" s="225"/>
      <c r="U152" s="225"/>
      <c r="V152" s="157"/>
      <c r="W152" s="157"/>
      <c r="X152" s="157"/>
      <c r="Y152" s="157"/>
      <c r="Z152" s="157"/>
      <c r="AA152" s="157"/>
      <c r="AB152" s="157"/>
      <c r="AC152" s="157"/>
      <c r="AD152" s="157"/>
      <c r="AE152" s="157"/>
      <c r="AF152" s="157"/>
      <c r="AG152" s="249"/>
      <c r="AH152" s="250"/>
      <c r="AI152" s="157"/>
      <c r="AJ152" s="157"/>
      <c r="AK152" s="157"/>
      <c r="AL152" s="157"/>
      <c r="AM152" s="157"/>
      <c r="AN152" s="225">
        <f>AN30</f>
        <v>0.909</v>
      </c>
      <c r="AO152" s="225">
        <f>AO30</f>
        <v>0.9120000000000001</v>
      </c>
      <c r="AP152" s="225">
        <f>AP30</f>
        <v>0.915</v>
      </c>
      <c r="AQ152" s="225">
        <f>AQ30</f>
        <v>0.9179999999999999</v>
      </c>
      <c r="AR152" s="225">
        <f>AR30</f>
        <v>0.9209999999999999</v>
      </c>
      <c r="AS152" s="251">
        <f>AS30</f>
        <v>0.924</v>
      </c>
      <c r="AT152" s="252">
        <f>AT30</f>
        <v>0.9269999999999999</v>
      </c>
      <c r="AU152" s="225">
        <f>AU30</f>
        <v>0.93</v>
      </c>
      <c r="AV152" s="225">
        <f>AV30</f>
        <v>0.9330000000000001</v>
      </c>
      <c r="AW152" s="225">
        <f>AW30</f>
        <v>0.9359999999999999</v>
      </c>
      <c r="AX152" s="225">
        <f>AX30</f>
        <v>0.9390000000000001</v>
      </c>
      <c r="AY152" s="225">
        <f>AY30</f>
        <v>0.9419999999999999</v>
      </c>
      <c r="AZ152" s="225">
        <f>AZ30</f>
        <v>0.945</v>
      </c>
      <c r="BA152" s="225">
        <f>BA30</f>
        <v>0.9480000000000001</v>
      </c>
      <c r="BB152" s="225">
        <f>BB30</f>
        <v>0.951</v>
      </c>
      <c r="BC152" s="225">
        <f>BC30</f>
        <v>0.9540000000000001</v>
      </c>
      <c r="BD152" s="225">
        <f>BD30</f>
        <v>0.9570000000000001</v>
      </c>
      <c r="BE152" s="251">
        <f>BE30</f>
        <v>0.96</v>
      </c>
      <c r="BF152" s="253">
        <f>BF140</f>
        <v>0.963</v>
      </c>
      <c r="BG152" s="219">
        <f>BG140</f>
        <v>0.966</v>
      </c>
      <c r="BH152" s="219">
        <f>BH140</f>
        <v>0.969</v>
      </c>
      <c r="BI152" s="219">
        <f>BI140</f>
        <v>0.972</v>
      </c>
      <c r="BJ152" s="219">
        <f>BJ140</f>
        <v>0.975</v>
      </c>
      <c r="BK152" s="219">
        <f>BK140</f>
        <v>0.978</v>
      </c>
      <c r="BL152" s="225">
        <f>BL140</f>
        <v>0.981</v>
      </c>
      <c r="BM152" s="225">
        <f>BM140</f>
        <v>0.984</v>
      </c>
      <c r="BN152" s="225">
        <f>BN140</f>
        <v>0.987</v>
      </c>
      <c r="BO152" s="225">
        <f>BO140</f>
        <v>0.99</v>
      </c>
      <c r="BP152" s="225">
        <f>BP140</f>
        <v>0.993</v>
      </c>
      <c r="BQ152" s="251">
        <f>BQ140</f>
        <v>0.996</v>
      </c>
      <c r="BR152" s="248">
        <f>LOOKUP($L$209,$J$3:$BQ$3,J152:BQ152)</f>
        <v>0</v>
      </c>
    </row>
    <row r="153" ht="12" customHeight="1">
      <c r="A153" s="10"/>
      <c r="B153" s="11"/>
      <c r="C153" t="s" s="154">
        <v>2609</v>
      </c>
      <c r="D153" s="219">
        <f>E152</f>
        <v>150</v>
      </c>
      <c r="E153" s="219">
        <f>E149</f>
        <v>10000</v>
      </c>
      <c r="F153" t="s" s="154">
        <v>2612</v>
      </c>
      <c r="G153" s="157"/>
      <c r="H153" s="265"/>
      <c r="I153" s="232"/>
      <c r="J153" s="225"/>
      <c r="K153" s="225"/>
      <c r="L153" s="225"/>
      <c r="M153" s="225"/>
      <c r="N153" s="225"/>
      <c r="O153" s="225"/>
      <c r="P153" s="225"/>
      <c r="Q153" s="225"/>
      <c r="R153" s="225"/>
      <c r="S153" s="225"/>
      <c r="T153" s="225"/>
      <c r="U153" s="225"/>
      <c r="V153" s="157"/>
      <c r="W153" s="157"/>
      <c r="X153" s="157"/>
      <c r="Y153" s="157"/>
      <c r="Z153" s="157"/>
      <c r="AA153" s="157"/>
      <c r="AB153" s="157"/>
      <c r="AC153" s="157"/>
      <c r="AD153" s="157"/>
      <c r="AE153" s="157"/>
      <c r="AF153" s="157"/>
      <c r="AG153" s="249"/>
      <c r="AH153" s="250"/>
      <c r="AI153" s="157"/>
      <c r="AJ153" s="157"/>
      <c r="AK153" s="157"/>
      <c r="AL153" s="157"/>
      <c r="AM153" s="157"/>
      <c r="AN153" s="225">
        <f>AN35</f>
        <v>2.655</v>
      </c>
      <c r="AO153" s="225">
        <f>AO35</f>
        <v>2.664</v>
      </c>
      <c r="AP153" s="225">
        <f>AP35</f>
        <v>2.673</v>
      </c>
      <c r="AQ153" s="225">
        <f>AQ35</f>
        <v>2.682</v>
      </c>
      <c r="AR153" s="225">
        <f>AR35</f>
        <v>2.691</v>
      </c>
      <c r="AS153" s="251">
        <f>AS35</f>
        <v>2.7</v>
      </c>
      <c r="AT153" s="252">
        <f>AT35</f>
        <v>2.709</v>
      </c>
      <c r="AU153" s="225">
        <f>AU35</f>
        <v>2.718</v>
      </c>
      <c r="AV153" s="225">
        <f>AV35</f>
        <v>2.727</v>
      </c>
      <c r="AW153" s="225">
        <f>AW35</f>
        <v>2.736</v>
      </c>
      <c r="AX153" s="225">
        <f>AX35</f>
        <v>2.745</v>
      </c>
      <c r="AY153" s="225">
        <f>AY35</f>
        <v>2.754</v>
      </c>
      <c r="AZ153" s="225">
        <f>AZ35</f>
        <v>2.763</v>
      </c>
      <c r="BA153" s="225">
        <f>BA35</f>
        <v>2.772</v>
      </c>
      <c r="BB153" s="225">
        <f>BB35</f>
        <v>2.781</v>
      </c>
      <c r="BC153" s="225">
        <f>BC35</f>
        <v>2.79</v>
      </c>
      <c r="BD153" s="225">
        <f>BD35</f>
        <v>2.799</v>
      </c>
      <c r="BE153" s="251">
        <f>BE35</f>
        <v>2.808</v>
      </c>
      <c r="BF153" s="253">
        <f>BF141</f>
        <v>2.817</v>
      </c>
      <c r="BG153" s="219">
        <f>BG141</f>
        <v>2.826</v>
      </c>
      <c r="BH153" s="219">
        <f>BH141</f>
        <v>2.835</v>
      </c>
      <c r="BI153" s="219">
        <f>BI141</f>
        <v>2.844</v>
      </c>
      <c r="BJ153" s="219">
        <f>BJ141</f>
        <v>2.853</v>
      </c>
      <c r="BK153" s="219">
        <f>BK141</f>
        <v>2.862</v>
      </c>
      <c r="BL153" s="225">
        <f>BL141</f>
        <v>2.871</v>
      </c>
      <c r="BM153" s="225">
        <f>BM141</f>
        <v>2.88</v>
      </c>
      <c r="BN153" s="225">
        <f>BN141</f>
        <v>2.889</v>
      </c>
      <c r="BO153" s="225">
        <f>BO141</f>
        <v>2.898</v>
      </c>
      <c r="BP153" s="225">
        <f>BP141</f>
        <v>2.907</v>
      </c>
      <c r="BQ153" s="251">
        <f>BQ141</f>
        <v>2.917</v>
      </c>
      <c r="BR153" s="248">
        <f>LOOKUP($L$209,$J$3:$BQ$3,J153:BQ153)</f>
        <v>0</v>
      </c>
    </row>
    <row r="154" ht="12" customHeight="1">
      <c r="A154" s="10"/>
      <c r="B154" s="263"/>
      <c r="C154" t="s" s="255">
        <f t="shared" si="6110" ref="C154:BE154">""</f>
      </c>
      <c r="D154" t="s" s="266">
        <f t="shared" si="6110"/>
      </c>
      <c r="E154" t="s" s="266">
        <f t="shared" si="6110"/>
      </c>
      <c r="F154" t="s" s="266">
        <f t="shared" si="6110"/>
      </c>
      <c r="G154" s="256"/>
      <c r="H154" s="267"/>
      <c r="I154" s="257"/>
      <c r="J154" s="258"/>
      <c r="K154" s="258"/>
      <c r="L154" s="258"/>
      <c r="M154" s="258"/>
      <c r="N154" s="258"/>
      <c r="O154" s="258"/>
      <c r="P154" s="258"/>
      <c r="Q154" s="258"/>
      <c r="R154" s="258"/>
      <c r="S154" s="258"/>
      <c r="T154" s="258"/>
      <c r="U154" s="258"/>
      <c r="V154" s="256"/>
      <c r="W154" s="256"/>
      <c r="X154" s="256"/>
      <c r="Y154" s="256"/>
      <c r="Z154" s="256"/>
      <c r="AA154" s="256"/>
      <c r="AB154" s="256"/>
      <c r="AC154" s="256"/>
      <c r="AD154" s="256"/>
      <c r="AE154" s="256"/>
      <c r="AF154" s="256"/>
      <c r="AG154" s="259"/>
      <c r="AH154" s="260"/>
      <c r="AI154" s="256"/>
      <c r="AJ154" s="256"/>
      <c r="AK154" s="256"/>
      <c r="AL154" s="256"/>
      <c r="AM154" s="256"/>
      <c r="AN154" t="s" s="255">
        <f t="shared" si="6110"/>
      </c>
      <c r="AO154" t="s" s="255">
        <f t="shared" si="6110"/>
      </c>
      <c r="AP154" t="s" s="255">
        <f t="shared" si="6110"/>
      </c>
      <c r="AQ154" t="s" s="255">
        <f t="shared" si="6110"/>
      </c>
      <c r="AR154" t="s" s="255">
        <f t="shared" si="6110"/>
      </c>
      <c r="AS154" t="s" s="261">
        <f t="shared" si="6110"/>
      </c>
      <c r="AT154" t="s" s="262">
        <f t="shared" si="6110"/>
      </c>
      <c r="AU154" t="s" s="255">
        <f t="shared" si="6110"/>
      </c>
      <c r="AV154" t="s" s="255">
        <f t="shared" si="6110"/>
      </c>
      <c r="AW154" t="s" s="255">
        <f t="shared" si="6110"/>
      </c>
      <c r="AX154" t="s" s="255">
        <f t="shared" si="6110"/>
      </c>
      <c r="AY154" t="s" s="255">
        <f t="shared" si="6110"/>
      </c>
      <c r="AZ154" t="s" s="255">
        <f t="shared" si="6110"/>
      </c>
      <c r="BA154" t="s" s="255">
        <f t="shared" si="6110"/>
      </c>
      <c r="BB154" t="s" s="255">
        <f t="shared" si="6110"/>
      </c>
      <c r="BC154" t="s" s="255">
        <f t="shared" si="6110"/>
      </c>
      <c r="BD154" t="s" s="255">
        <f t="shared" si="6110"/>
      </c>
      <c r="BE154" t="s" s="261">
        <f t="shared" si="6110"/>
      </c>
      <c r="BF154" t="s" s="262">
        <f>BF142</f>
      </c>
      <c r="BG154" t="s" s="255">
        <f>BG142</f>
      </c>
      <c r="BH154" t="s" s="255">
        <f>BH142</f>
      </c>
      <c r="BI154" t="s" s="255">
        <f>BI142</f>
      </c>
      <c r="BJ154" t="s" s="255">
        <f>BJ142</f>
      </c>
      <c r="BK154" t="s" s="255">
        <f>BK142</f>
      </c>
      <c r="BL154" t="s" s="255">
        <f>BL142</f>
      </c>
      <c r="BM154" t="s" s="255">
        <f>BM142</f>
      </c>
      <c r="BN154" t="s" s="255">
        <f>BN142</f>
      </c>
      <c r="BO154" t="s" s="255">
        <f>BO142</f>
      </c>
      <c r="BP154" t="s" s="255">
        <f>BP142</f>
      </c>
      <c r="BQ154" t="s" s="261">
        <f>BQ142</f>
      </c>
      <c r="BR154" s="248">
        <f>LOOKUP($L$209,$J$3:$BQ$3,J154:BQ154)</f>
        <v>0</v>
      </c>
    </row>
    <row r="155" ht="12" customHeight="1">
      <c r="A155" s="224">
        <v>3</v>
      </c>
      <c r="B155" t="s" s="237">
        <f>B37</f>
        <v>2613</v>
      </c>
      <c r="C155" t="s" s="238">
        <f>C147</f>
        <v>2500</v>
      </c>
      <c r="D155" s="239">
        <v>0</v>
      </c>
      <c r="E155" s="239">
        <v>125</v>
      </c>
      <c r="F155" t="s" s="238">
        <v>2614</v>
      </c>
      <c r="G155" s="240"/>
      <c r="H155" s="268"/>
      <c r="I155" s="241"/>
      <c r="J155" s="242"/>
      <c r="K155" s="242"/>
      <c r="L155" s="242"/>
      <c r="M155" s="242"/>
      <c r="N155" s="242"/>
      <c r="O155" s="242"/>
      <c r="P155" s="242"/>
      <c r="Q155" s="242"/>
      <c r="R155" s="242"/>
      <c r="S155" s="242"/>
      <c r="T155" s="242"/>
      <c r="U155" s="242"/>
      <c r="V155" s="240"/>
      <c r="W155" s="240"/>
      <c r="X155" s="240"/>
      <c r="Y155" s="240"/>
      <c r="Z155" s="240"/>
      <c r="AA155" s="240"/>
      <c r="AB155" s="240"/>
      <c r="AC155" s="240"/>
      <c r="AD155" s="240"/>
      <c r="AE155" s="240"/>
      <c r="AF155" s="240"/>
      <c r="AG155" s="243"/>
      <c r="AH155" s="244"/>
      <c r="AI155" s="240"/>
      <c r="AJ155" s="240"/>
      <c r="AK155" s="240"/>
      <c r="AL155" s="240"/>
      <c r="AM155" s="240"/>
      <c r="AN155" s="242">
        <f>AN37</f>
        <v>0.667</v>
      </c>
      <c r="AO155" s="242">
        <f>AO37</f>
        <v>0.669</v>
      </c>
      <c r="AP155" s="242">
        <f>AP37</f>
        <v>0.6709999999999999</v>
      </c>
      <c r="AQ155" s="242">
        <f>AQ37</f>
        <v>0.6729999999999999</v>
      </c>
      <c r="AR155" s="242">
        <f>AR37</f>
        <v>0.675</v>
      </c>
      <c r="AS155" s="245">
        <f>AS37</f>
        <v>0.677</v>
      </c>
      <c r="AT155" s="246">
        <f>AT37</f>
        <v>0.679</v>
      </c>
      <c r="AU155" s="242">
        <f>AU37</f>
        <v>0.6809999999999999</v>
      </c>
      <c r="AV155" s="242">
        <f>AV37</f>
        <v>0.6830000000000001</v>
      </c>
      <c r="AW155" s="242">
        <f>AW37</f>
        <v>0.6849999999999999</v>
      </c>
      <c r="AX155" s="242">
        <f>AX37</f>
        <v>0.6870000000000001</v>
      </c>
      <c r="AY155" s="242">
        <f>AY37</f>
        <v>0.6890000000000001</v>
      </c>
      <c r="AZ155" s="242">
        <f>AZ37</f>
        <v>0.6909999999999999</v>
      </c>
      <c r="BA155" s="242">
        <f>BA37</f>
        <v>0.6929999999999999</v>
      </c>
      <c r="BB155" s="242">
        <f>BB37</f>
        <v>0.6950000000000001</v>
      </c>
      <c r="BC155" s="242">
        <f>BC37</f>
        <v>0.6970000000000001</v>
      </c>
      <c r="BD155" s="242">
        <f>BD37</f>
        <v>0.6990000000000001</v>
      </c>
      <c r="BE155" s="245">
        <f>BE37</f>
        <v>0.701</v>
      </c>
      <c r="BF155" s="247">
        <f>BF147</f>
        <v>0.703</v>
      </c>
      <c r="BG155" s="239">
        <f>BG147</f>
        <v>0.705</v>
      </c>
      <c r="BH155" s="239">
        <f>BH147</f>
        <v>0.707</v>
      </c>
      <c r="BI155" s="239">
        <f>BI147</f>
        <v>0.709</v>
      </c>
      <c r="BJ155" s="239">
        <f>BJ147</f>
        <v>0.711</v>
      </c>
      <c r="BK155" s="239">
        <f>BK147</f>
        <v>0.713</v>
      </c>
      <c r="BL155" s="242">
        <f>BL147</f>
        <v>0.715</v>
      </c>
      <c r="BM155" s="242">
        <f>BM147</f>
        <v>0.717</v>
      </c>
      <c r="BN155" s="242">
        <f>BN147</f>
        <v>0.719</v>
      </c>
      <c r="BO155" s="242">
        <f>BO147</f>
        <v>0.721</v>
      </c>
      <c r="BP155" s="242">
        <f>BP147</f>
        <v>0.723</v>
      </c>
      <c r="BQ155" s="245">
        <f>BQ147</f>
        <v>0.725</v>
      </c>
      <c r="BR155" s="248">
        <f>LOOKUP($L$209,$J$3:$BQ$3,J155:BQ155)</f>
        <v>0</v>
      </c>
    </row>
    <row r="156" ht="12" customHeight="1">
      <c r="A156" s="10"/>
      <c r="B156" s="11"/>
      <c r="C156" t="s" s="154">
        <f>C148</f>
        <v>2500</v>
      </c>
      <c r="D156" s="219">
        <f>E155</f>
        <v>125</v>
      </c>
      <c r="E156" s="219">
        <f>D156+100</f>
        <v>225</v>
      </c>
      <c r="F156" t="s" s="154">
        <v>2615</v>
      </c>
      <c r="G156" s="157"/>
      <c r="H156" s="265"/>
      <c r="I156" s="232"/>
      <c r="J156" s="225"/>
      <c r="K156" s="225"/>
      <c r="L156" s="225"/>
      <c r="M156" s="225"/>
      <c r="N156" s="225"/>
      <c r="O156" s="225"/>
      <c r="P156" s="225"/>
      <c r="Q156" s="225"/>
      <c r="R156" s="225"/>
      <c r="S156" s="225"/>
      <c r="T156" s="225"/>
      <c r="U156" s="225"/>
      <c r="V156" s="157"/>
      <c r="W156" s="157"/>
      <c r="X156" s="157"/>
      <c r="Y156" s="157"/>
      <c r="Z156" s="157"/>
      <c r="AA156" s="157"/>
      <c r="AB156" s="157"/>
      <c r="AC156" s="157"/>
      <c r="AD156" s="157"/>
      <c r="AE156" s="157"/>
      <c r="AF156" s="157"/>
      <c r="AG156" s="249"/>
      <c r="AH156" s="250"/>
      <c r="AI156" s="157"/>
      <c r="AJ156" s="157"/>
      <c r="AK156" s="157"/>
      <c r="AL156" s="157"/>
      <c r="AM156" s="157"/>
      <c r="AN156" s="225">
        <f>AN38</f>
        <v>0.769</v>
      </c>
      <c r="AO156" s="225">
        <f>AO38</f>
        <v>0.772</v>
      </c>
      <c r="AP156" s="225">
        <f>AP38</f>
        <v>0.775</v>
      </c>
      <c r="AQ156" s="225">
        <f>AQ38</f>
        <v>0.7779999999999999</v>
      </c>
      <c r="AR156" s="225">
        <f>AR38</f>
        <v>0.7809999999999999</v>
      </c>
      <c r="AS156" s="251">
        <f>AS38</f>
        <v>0.784</v>
      </c>
      <c r="AT156" s="252">
        <f>AT38</f>
        <v>0.787</v>
      </c>
      <c r="AU156" s="225">
        <f>AU38</f>
        <v>0.79</v>
      </c>
      <c r="AV156" s="225">
        <f>AV38</f>
        <v>0.7929999999999999</v>
      </c>
      <c r="AW156" s="225">
        <f>AW38</f>
        <v>0.7959999999999999</v>
      </c>
      <c r="AX156" s="225">
        <f>AX38</f>
        <v>0.799</v>
      </c>
      <c r="AY156" s="225">
        <f>AY38</f>
        <v>0.8019999999999999</v>
      </c>
      <c r="AZ156" s="225">
        <f>AZ38</f>
        <v>0.805</v>
      </c>
      <c r="BA156" s="225">
        <f>BA38</f>
        <v>0.8080000000000001</v>
      </c>
      <c r="BB156" s="225">
        <f>BB38</f>
        <v>0.8109999999999999</v>
      </c>
      <c r="BC156" s="225">
        <f>BC38</f>
        <v>0.8140000000000001</v>
      </c>
      <c r="BD156" s="225">
        <f>BD38</f>
        <v>0.8169999999999999</v>
      </c>
      <c r="BE156" s="251">
        <f>BE38</f>
        <v>0.82</v>
      </c>
      <c r="BF156" s="253">
        <f>BF148</f>
        <v>0.823</v>
      </c>
      <c r="BG156" s="219">
        <f>BG148</f>
        <v>0.826</v>
      </c>
      <c r="BH156" s="219">
        <f>BH148</f>
        <v>0.829</v>
      </c>
      <c r="BI156" s="219">
        <f>BI148</f>
        <v>0.832</v>
      </c>
      <c r="BJ156" s="219">
        <f>BJ148</f>
        <v>0.835</v>
      </c>
      <c r="BK156" s="219">
        <f>BK148</f>
        <v>0.838</v>
      </c>
      <c r="BL156" s="225">
        <f>BL148</f>
        <v>0.841</v>
      </c>
      <c r="BM156" s="225">
        <f>BM148</f>
        <v>0.844</v>
      </c>
      <c r="BN156" s="225">
        <f>BN148</f>
        <v>0.847</v>
      </c>
      <c r="BO156" s="225">
        <f>BO148</f>
        <v>0.85</v>
      </c>
      <c r="BP156" s="225">
        <f>BP148</f>
        <v>0.853</v>
      </c>
      <c r="BQ156" s="251">
        <f>BQ148</f>
        <v>0.856</v>
      </c>
      <c r="BR156" s="248">
        <f>LOOKUP($L$209,$J$3:$BQ$3,J156:BQ156)</f>
        <v>0</v>
      </c>
    </row>
    <row r="157" ht="12" customHeight="1">
      <c r="A157" s="10"/>
      <c r="B157" s="11"/>
      <c r="C157" t="s" s="154">
        <f>C149</f>
        <v>2500</v>
      </c>
      <c r="D157" s="219">
        <f>E156</f>
        <v>225</v>
      </c>
      <c r="E157" s="219">
        <f>E153</f>
        <v>10000</v>
      </c>
      <c r="F157" t="s" s="154">
        <v>2616</v>
      </c>
      <c r="G157" s="157"/>
      <c r="H157" s="265"/>
      <c r="I157" s="232"/>
      <c r="J157" s="225"/>
      <c r="K157" s="225"/>
      <c r="L157" s="225"/>
      <c r="M157" s="225"/>
      <c r="N157" s="225"/>
      <c r="O157" s="225"/>
      <c r="P157" s="225"/>
      <c r="Q157" s="225"/>
      <c r="R157" s="225"/>
      <c r="S157" s="225"/>
      <c r="T157" s="225"/>
      <c r="U157" s="225"/>
      <c r="V157" s="157"/>
      <c r="W157" s="157"/>
      <c r="X157" s="157"/>
      <c r="Y157" s="157"/>
      <c r="Z157" s="157"/>
      <c r="AA157" s="157"/>
      <c r="AB157" s="157"/>
      <c r="AC157" s="157"/>
      <c r="AD157" s="157"/>
      <c r="AE157" s="157"/>
      <c r="AF157" s="157"/>
      <c r="AG157" s="249"/>
      <c r="AH157" s="250"/>
      <c r="AI157" s="157"/>
      <c r="AJ157" s="157"/>
      <c r="AK157" s="157"/>
      <c r="AL157" s="157"/>
      <c r="AM157" s="157"/>
      <c r="AN157" s="225">
        <f>AN43</f>
        <v>2.655</v>
      </c>
      <c r="AO157" s="225">
        <f>AO43</f>
        <v>2.664</v>
      </c>
      <c r="AP157" s="225">
        <f>AP43</f>
        <v>2.673</v>
      </c>
      <c r="AQ157" s="225">
        <f>AQ43</f>
        <v>2.682</v>
      </c>
      <c r="AR157" s="225">
        <f>AR43</f>
        <v>2.691</v>
      </c>
      <c r="AS157" s="251">
        <f>AS43</f>
        <v>2.7</v>
      </c>
      <c r="AT157" s="252">
        <f>AT43</f>
        <v>2.709</v>
      </c>
      <c r="AU157" s="225">
        <f>AU43</f>
        <v>2.718</v>
      </c>
      <c r="AV157" s="225">
        <f>AV43</f>
        <v>2.727</v>
      </c>
      <c r="AW157" s="225">
        <f>AW43</f>
        <v>2.736</v>
      </c>
      <c r="AX157" s="225">
        <f>AX43</f>
        <v>2.745</v>
      </c>
      <c r="AY157" s="225">
        <f>AY43</f>
        <v>2.754</v>
      </c>
      <c r="AZ157" s="225">
        <f>AZ43</f>
        <v>2.763</v>
      </c>
      <c r="BA157" s="225">
        <f>BA43</f>
        <v>2.772</v>
      </c>
      <c r="BB157" s="225">
        <f>BB43</f>
        <v>2.781</v>
      </c>
      <c r="BC157" s="225">
        <f>BC43</f>
        <v>2.79</v>
      </c>
      <c r="BD157" s="225">
        <f>BD43</f>
        <v>2.799</v>
      </c>
      <c r="BE157" s="251">
        <f>BE43</f>
        <v>2.808</v>
      </c>
      <c r="BF157" s="253">
        <f>BF149</f>
        <v>2.817</v>
      </c>
      <c r="BG157" s="219">
        <f>BG149</f>
        <v>2.826</v>
      </c>
      <c r="BH157" s="219">
        <f>BH149</f>
        <v>2.835</v>
      </c>
      <c r="BI157" s="219">
        <f>BI149</f>
        <v>2.844</v>
      </c>
      <c r="BJ157" s="219">
        <f>BJ149</f>
        <v>2.853</v>
      </c>
      <c r="BK157" s="219">
        <f>BK149</f>
        <v>2.862</v>
      </c>
      <c r="BL157" s="225">
        <f>BL149</f>
        <v>2.871</v>
      </c>
      <c r="BM157" s="225">
        <f>BM149</f>
        <v>2.88</v>
      </c>
      <c r="BN157" s="225">
        <f>BN149</f>
        <v>2.889</v>
      </c>
      <c r="BO157" s="225">
        <f>BO149</f>
        <v>2.898</v>
      </c>
      <c r="BP157" s="225">
        <f>BP149</f>
        <v>2.907</v>
      </c>
      <c r="BQ157" s="251">
        <f>BQ149</f>
        <v>2.917</v>
      </c>
      <c r="BR157" s="248">
        <f>LOOKUP($L$209,$J$3:$BQ$3,J157:BQ157)</f>
        <v>0</v>
      </c>
    </row>
    <row r="158" ht="12" customHeight="1">
      <c r="A158" s="10"/>
      <c r="B158" s="11"/>
      <c r="C158" t="s" s="255">
        <f t="shared" si="6246" ref="C158:BE158">""</f>
      </c>
      <c r="D158" t="s" s="266">
        <f t="shared" si="6246"/>
      </c>
      <c r="E158" t="s" s="266">
        <f t="shared" si="6246"/>
      </c>
      <c r="F158" t="s" s="266">
        <f t="shared" si="6246"/>
      </c>
      <c r="G158" s="256"/>
      <c r="H158" s="267"/>
      <c r="I158" s="257"/>
      <c r="J158" s="258"/>
      <c r="K158" s="258"/>
      <c r="L158" s="258"/>
      <c r="M158" s="258"/>
      <c r="N158" s="258"/>
      <c r="O158" s="258"/>
      <c r="P158" s="258"/>
      <c r="Q158" s="258"/>
      <c r="R158" s="258"/>
      <c r="S158" s="258"/>
      <c r="T158" s="258"/>
      <c r="U158" s="258"/>
      <c r="V158" s="256"/>
      <c r="W158" s="256"/>
      <c r="X158" s="256"/>
      <c r="Y158" s="256"/>
      <c r="Z158" s="256"/>
      <c r="AA158" s="256"/>
      <c r="AB158" s="256"/>
      <c r="AC158" s="256"/>
      <c r="AD158" s="256"/>
      <c r="AE158" s="256"/>
      <c r="AF158" s="256"/>
      <c r="AG158" s="259"/>
      <c r="AH158" s="260"/>
      <c r="AI158" s="256"/>
      <c r="AJ158" s="256"/>
      <c r="AK158" s="256"/>
      <c r="AL158" s="256"/>
      <c r="AM158" s="256"/>
      <c r="AN158" t="s" s="255">
        <f t="shared" si="6246"/>
      </c>
      <c r="AO158" t="s" s="255">
        <f t="shared" si="6246"/>
      </c>
      <c r="AP158" t="s" s="255">
        <f t="shared" si="6246"/>
      </c>
      <c r="AQ158" t="s" s="255">
        <f t="shared" si="6246"/>
      </c>
      <c r="AR158" t="s" s="255">
        <f t="shared" si="6246"/>
      </c>
      <c r="AS158" t="s" s="261">
        <f t="shared" si="6246"/>
      </c>
      <c r="AT158" t="s" s="262">
        <f t="shared" si="6246"/>
      </c>
      <c r="AU158" t="s" s="255">
        <f t="shared" si="6246"/>
      </c>
      <c r="AV158" t="s" s="255">
        <f t="shared" si="6246"/>
      </c>
      <c r="AW158" t="s" s="255">
        <f t="shared" si="6246"/>
      </c>
      <c r="AX158" t="s" s="255">
        <f t="shared" si="6246"/>
      </c>
      <c r="AY158" t="s" s="255">
        <f t="shared" si="6246"/>
      </c>
      <c r="AZ158" t="s" s="255">
        <f t="shared" si="6246"/>
      </c>
      <c r="BA158" t="s" s="255">
        <f t="shared" si="6246"/>
      </c>
      <c r="BB158" t="s" s="255">
        <f t="shared" si="6246"/>
      </c>
      <c r="BC158" t="s" s="255">
        <f t="shared" si="6246"/>
      </c>
      <c r="BD158" t="s" s="255">
        <f t="shared" si="6246"/>
      </c>
      <c r="BE158" t="s" s="261">
        <f t="shared" si="6246"/>
      </c>
      <c r="BF158" t="s" s="262">
        <f>BF150</f>
      </c>
      <c r="BG158" t="s" s="255">
        <f>BG150</f>
      </c>
      <c r="BH158" t="s" s="255">
        <f>BH150</f>
      </c>
      <c r="BI158" t="s" s="255">
        <f>BI150</f>
      </c>
      <c r="BJ158" t="s" s="255">
        <f>BJ150</f>
      </c>
      <c r="BK158" t="s" s="255">
        <f>BK150</f>
      </c>
      <c r="BL158" t="s" s="255">
        <f>BL150</f>
      </c>
      <c r="BM158" t="s" s="255">
        <f>BM150</f>
      </c>
      <c r="BN158" t="s" s="255">
        <f>BN150</f>
      </c>
      <c r="BO158" t="s" s="255">
        <f>BO150</f>
      </c>
      <c r="BP158" t="s" s="255">
        <f>BP150</f>
      </c>
      <c r="BQ158" t="s" s="261">
        <f>BQ150</f>
      </c>
      <c r="BR158" s="248">
        <f>LOOKUP($L$209,$J$3:$BQ$3,J158:BQ158)</f>
        <v>0</v>
      </c>
    </row>
    <row r="159" ht="12" customHeight="1">
      <c r="A159" s="10"/>
      <c r="B159" s="11"/>
      <c r="C159" t="s" s="238">
        <f>C151</f>
        <v>2609</v>
      </c>
      <c r="D159" s="239">
        <f>D155</f>
        <v>0</v>
      </c>
      <c r="E159" s="239">
        <v>75</v>
      </c>
      <c r="F159" t="s" s="238">
        <v>2617</v>
      </c>
      <c r="G159" s="240"/>
      <c r="H159" s="268"/>
      <c r="I159" s="241"/>
      <c r="J159" s="269"/>
      <c r="K159" s="269"/>
      <c r="L159" s="269"/>
      <c r="M159" s="269"/>
      <c r="N159" s="269"/>
      <c r="O159" s="242"/>
      <c r="P159" s="242"/>
      <c r="Q159" s="242"/>
      <c r="R159" s="242"/>
      <c r="S159" s="242"/>
      <c r="T159" s="242"/>
      <c r="U159" s="242"/>
      <c r="V159" s="240"/>
      <c r="W159" s="240"/>
      <c r="X159" s="240"/>
      <c r="Y159" s="240"/>
      <c r="Z159" s="240"/>
      <c r="AA159" s="240"/>
      <c r="AB159" s="240"/>
      <c r="AC159" s="240"/>
      <c r="AD159" s="240"/>
      <c r="AE159" s="240"/>
      <c r="AF159" s="240"/>
      <c r="AG159" s="243"/>
      <c r="AH159" s="244"/>
      <c r="AI159" s="240"/>
      <c r="AJ159" s="240"/>
      <c r="AK159" s="240"/>
      <c r="AL159" s="240"/>
      <c r="AM159" s="240"/>
      <c r="AN159" s="242">
        <f>AN45</f>
        <v>0.7470000000000001</v>
      </c>
      <c r="AO159" s="242">
        <f>AO45</f>
        <v>0.749</v>
      </c>
      <c r="AP159" s="242">
        <f>AP45</f>
        <v>0.751</v>
      </c>
      <c r="AQ159" s="242">
        <f>AQ45</f>
        <v>0.7529999999999999</v>
      </c>
      <c r="AR159" s="242">
        <f>AR45</f>
        <v>0.755</v>
      </c>
      <c r="AS159" s="245">
        <f>AS45</f>
        <v>0.757</v>
      </c>
      <c r="AT159" s="246">
        <f>AT45</f>
        <v>0.7590000000000001</v>
      </c>
      <c r="AU159" s="242">
        <f>AU45</f>
        <v>0.7609999999999999</v>
      </c>
      <c r="AV159" s="242">
        <f>AV45</f>
        <v>0.763</v>
      </c>
      <c r="AW159" s="242">
        <f>AW45</f>
        <v>0.765</v>
      </c>
      <c r="AX159" s="242">
        <f>AX45</f>
        <v>0.768</v>
      </c>
      <c r="AY159" s="242">
        <f>AY45</f>
        <v>0.7709999999999999</v>
      </c>
      <c r="AZ159" s="242">
        <f>AZ45</f>
        <v>0.774</v>
      </c>
      <c r="BA159" s="242">
        <f>BA45</f>
        <v>0.777</v>
      </c>
      <c r="BB159" s="242">
        <f>BB45</f>
        <v>0.78</v>
      </c>
      <c r="BC159" s="242">
        <f>BC45</f>
        <v>0.783</v>
      </c>
      <c r="BD159" s="242">
        <f>BD45</f>
        <v>0.7859999999999999</v>
      </c>
      <c r="BE159" s="245">
        <f>BE45</f>
        <v>0.789</v>
      </c>
      <c r="BF159" s="247">
        <f>BF151</f>
        <v>0.792</v>
      </c>
      <c r="BG159" s="239">
        <f>BG151</f>
        <v>0.795</v>
      </c>
      <c r="BH159" s="239">
        <f>BH151</f>
        <v>0.798</v>
      </c>
      <c r="BI159" s="239">
        <f>BI151</f>
        <v>0.801</v>
      </c>
      <c r="BJ159" s="239">
        <f>BJ151</f>
        <v>0.804</v>
      </c>
      <c r="BK159" s="239">
        <f>BK151</f>
        <v>0.8070000000000001</v>
      </c>
      <c r="BL159" s="242">
        <f>BL151</f>
        <v>0.8100000000000001</v>
      </c>
      <c r="BM159" s="242">
        <f>BM151</f>
        <v>0.8129999999999999</v>
      </c>
      <c r="BN159" s="242">
        <f>BN151</f>
        <v>0.8159999999999999</v>
      </c>
      <c r="BO159" s="242">
        <f>BO151</f>
        <v>0.819</v>
      </c>
      <c r="BP159" s="242">
        <f>BP151</f>
        <v>0.822</v>
      </c>
      <c r="BQ159" s="245">
        <f>BQ151</f>
        <v>0.825</v>
      </c>
      <c r="BR159" s="248">
        <f>LOOKUP($L$209,$J$3:$BQ$3,J159:BQ159)</f>
        <v>0</v>
      </c>
    </row>
    <row r="160" ht="12" customHeight="1">
      <c r="A160" s="10"/>
      <c r="B160" s="11"/>
      <c r="C160" t="s" s="154">
        <f>C152</f>
        <v>2609</v>
      </c>
      <c r="D160" s="219">
        <f>E159</f>
        <v>75</v>
      </c>
      <c r="E160" s="219">
        <f>D160+100</f>
        <v>175</v>
      </c>
      <c r="F160" t="s" s="154">
        <v>2618</v>
      </c>
      <c r="G160" s="157"/>
      <c r="H160" s="265"/>
      <c r="I160" s="232"/>
      <c r="J160" s="270"/>
      <c r="K160" s="270"/>
      <c r="L160" s="270"/>
      <c r="M160" s="270"/>
      <c r="N160" s="270"/>
      <c r="O160" s="225"/>
      <c r="P160" s="225"/>
      <c r="Q160" s="225"/>
      <c r="R160" s="225"/>
      <c r="S160" s="225"/>
      <c r="T160" s="225"/>
      <c r="U160" s="225"/>
      <c r="V160" s="157"/>
      <c r="W160" s="157"/>
      <c r="X160" s="157"/>
      <c r="Y160" s="157"/>
      <c r="Z160" s="157"/>
      <c r="AA160" s="157"/>
      <c r="AB160" s="157"/>
      <c r="AC160" s="157"/>
      <c r="AD160" s="157"/>
      <c r="AE160" s="157"/>
      <c r="AF160" s="157"/>
      <c r="AG160" s="249"/>
      <c r="AH160" s="250"/>
      <c r="AI160" s="157"/>
      <c r="AJ160" s="157"/>
      <c r="AK160" s="157"/>
      <c r="AL160" s="157"/>
      <c r="AM160" s="157"/>
      <c r="AN160" s="225">
        <f>AN46</f>
        <v>0.909</v>
      </c>
      <c r="AO160" s="225">
        <f>AO46</f>
        <v>0.9120000000000001</v>
      </c>
      <c r="AP160" s="225">
        <f>AP46</f>
        <v>0.915</v>
      </c>
      <c r="AQ160" s="225">
        <f>AQ46</f>
        <v>0.9179999999999999</v>
      </c>
      <c r="AR160" s="225">
        <f>AR46</f>
        <v>0.9209999999999999</v>
      </c>
      <c r="AS160" s="251">
        <f>AS46</f>
        <v>0.924</v>
      </c>
      <c r="AT160" s="252">
        <f>AT46</f>
        <v>0.9269999999999999</v>
      </c>
      <c r="AU160" s="225">
        <f>AU46</f>
        <v>0.93</v>
      </c>
      <c r="AV160" s="225">
        <f>AV46</f>
        <v>0.9330000000000001</v>
      </c>
      <c r="AW160" s="225">
        <f>AW46</f>
        <v>0.9359999999999999</v>
      </c>
      <c r="AX160" s="225">
        <f>AX46</f>
        <v>0.9390000000000001</v>
      </c>
      <c r="AY160" s="225">
        <f>AY46</f>
        <v>0.9419999999999999</v>
      </c>
      <c r="AZ160" s="225">
        <f>AZ46</f>
        <v>0.945</v>
      </c>
      <c r="BA160" s="225">
        <f>BA46</f>
        <v>0.9480000000000001</v>
      </c>
      <c r="BB160" s="225">
        <f>BB46</f>
        <v>0.951</v>
      </c>
      <c r="BC160" s="225">
        <f>BC46</f>
        <v>0.9540000000000001</v>
      </c>
      <c r="BD160" s="225">
        <f>BD46</f>
        <v>0.9570000000000001</v>
      </c>
      <c r="BE160" s="251">
        <f>BE46</f>
        <v>0.96</v>
      </c>
      <c r="BF160" s="253">
        <f>BF152</f>
        <v>0.963</v>
      </c>
      <c r="BG160" s="219">
        <f>BG152</f>
        <v>0.966</v>
      </c>
      <c r="BH160" s="219">
        <f>BH152</f>
        <v>0.969</v>
      </c>
      <c r="BI160" s="219">
        <f>BI152</f>
        <v>0.972</v>
      </c>
      <c r="BJ160" s="219">
        <f>BJ152</f>
        <v>0.975</v>
      </c>
      <c r="BK160" s="219">
        <f>BK152</f>
        <v>0.978</v>
      </c>
      <c r="BL160" s="225">
        <f>BL152</f>
        <v>0.981</v>
      </c>
      <c r="BM160" s="225">
        <f>BM152</f>
        <v>0.984</v>
      </c>
      <c r="BN160" s="225">
        <f>BN152</f>
        <v>0.987</v>
      </c>
      <c r="BO160" s="225">
        <f>BO152</f>
        <v>0.99</v>
      </c>
      <c r="BP160" s="225">
        <f>BP152</f>
        <v>0.993</v>
      </c>
      <c r="BQ160" s="251">
        <f>BQ152</f>
        <v>0.996</v>
      </c>
      <c r="BR160" s="248">
        <f>LOOKUP($L$209,$J$3:$BQ$3,J160:BQ160)</f>
        <v>0</v>
      </c>
    </row>
    <row r="161" ht="12" customHeight="1">
      <c r="A161" s="10"/>
      <c r="B161" s="11"/>
      <c r="C161" t="s" s="154">
        <f>C153</f>
        <v>2609</v>
      </c>
      <c r="D161" s="219">
        <f>E160</f>
        <v>175</v>
      </c>
      <c r="E161" s="219">
        <f>E157</f>
        <v>10000</v>
      </c>
      <c r="F161" t="s" s="154">
        <v>2619</v>
      </c>
      <c r="G161" s="157"/>
      <c r="H161" s="265"/>
      <c r="I161" s="232"/>
      <c r="J161" s="270"/>
      <c r="K161" s="270"/>
      <c r="L161" s="270"/>
      <c r="M161" s="270"/>
      <c r="N161" s="270"/>
      <c r="O161" s="225"/>
      <c r="P161" s="225"/>
      <c r="Q161" s="225"/>
      <c r="R161" s="225"/>
      <c r="S161" s="225"/>
      <c r="T161" s="225"/>
      <c r="U161" s="225"/>
      <c r="V161" s="157"/>
      <c r="W161" s="157"/>
      <c r="X161" s="157"/>
      <c r="Y161" s="157"/>
      <c r="Z161" s="157"/>
      <c r="AA161" s="157"/>
      <c r="AB161" s="157"/>
      <c r="AC161" s="157"/>
      <c r="AD161" s="157"/>
      <c r="AE161" s="157"/>
      <c r="AF161" s="157"/>
      <c r="AG161" s="249"/>
      <c r="AH161" s="250"/>
      <c r="AI161" s="157"/>
      <c r="AJ161" s="157"/>
      <c r="AK161" s="157"/>
      <c r="AL161" s="157"/>
      <c r="AM161" s="157"/>
      <c r="AN161" s="225">
        <f>AN51</f>
        <v>2.655</v>
      </c>
      <c r="AO161" s="225">
        <f>AO51</f>
        <v>2.664</v>
      </c>
      <c r="AP161" s="225">
        <f>AP51</f>
        <v>2.673</v>
      </c>
      <c r="AQ161" s="225">
        <f>AQ51</f>
        <v>2.682</v>
      </c>
      <c r="AR161" s="225">
        <f>AR51</f>
        <v>2.691</v>
      </c>
      <c r="AS161" s="251">
        <f>AS51</f>
        <v>2.7</v>
      </c>
      <c r="AT161" s="252">
        <f>AT51</f>
        <v>2.709</v>
      </c>
      <c r="AU161" s="225">
        <f>AU51</f>
        <v>2.718</v>
      </c>
      <c r="AV161" s="225">
        <f>AV51</f>
        <v>2.727</v>
      </c>
      <c r="AW161" s="225">
        <f>AW51</f>
        <v>2.736</v>
      </c>
      <c r="AX161" s="225">
        <f>AX51</f>
        <v>2.745</v>
      </c>
      <c r="AY161" s="225">
        <f>AY51</f>
        <v>2.754</v>
      </c>
      <c r="AZ161" s="225">
        <f>AZ51</f>
        <v>2.763</v>
      </c>
      <c r="BA161" s="225">
        <f>BA51</f>
        <v>2.772</v>
      </c>
      <c r="BB161" s="225">
        <f>BB51</f>
        <v>2.781</v>
      </c>
      <c r="BC161" s="225">
        <f>BC51</f>
        <v>2.79</v>
      </c>
      <c r="BD161" s="225">
        <f>BD51</f>
        <v>2.799</v>
      </c>
      <c r="BE161" s="251">
        <f>BE51</f>
        <v>2.808</v>
      </c>
      <c r="BF161" s="253">
        <f>BF153</f>
        <v>2.817</v>
      </c>
      <c r="BG161" s="219">
        <f>BG153</f>
        <v>2.826</v>
      </c>
      <c r="BH161" s="219">
        <f>BH153</f>
        <v>2.835</v>
      </c>
      <c r="BI161" s="219">
        <f>BI153</f>
        <v>2.844</v>
      </c>
      <c r="BJ161" s="219">
        <f>BJ153</f>
        <v>2.853</v>
      </c>
      <c r="BK161" s="219">
        <f>BK153</f>
        <v>2.862</v>
      </c>
      <c r="BL161" s="225">
        <f>BL153</f>
        <v>2.871</v>
      </c>
      <c r="BM161" s="225">
        <f>BM153</f>
        <v>2.88</v>
      </c>
      <c r="BN161" s="225">
        <f>BN153</f>
        <v>2.889</v>
      </c>
      <c r="BO161" s="225">
        <f>BO153</f>
        <v>2.898</v>
      </c>
      <c r="BP161" s="225">
        <f>BP153</f>
        <v>2.907</v>
      </c>
      <c r="BQ161" s="251">
        <f>BQ153</f>
        <v>2.917</v>
      </c>
      <c r="BR161" s="248">
        <f>LOOKUP($L$209,$J$3:$BQ$3,J161:BQ161)</f>
        <v>0</v>
      </c>
    </row>
    <row r="162" ht="12" customHeight="1">
      <c r="A162" s="10"/>
      <c r="B162" s="263"/>
      <c r="C162" t="s" s="255">
        <f t="shared" si="6382" ref="C162:BE162">""</f>
      </c>
      <c r="D162" t="s" s="266">
        <f t="shared" si="6382"/>
      </c>
      <c r="E162" t="s" s="266">
        <f t="shared" si="6382"/>
      </c>
      <c r="F162" t="s" s="266">
        <f t="shared" si="6382"/>
      </c>
      <c r="G162" s="256"/>
      <c r="H162" s="267"/>
      <c r="I162" s="257"/>
      <c r="J162" s="258"/>
      <c r="K162" s="258"/>
      <c r="L162" s="258"/>
      <c r="M162" s="258"/>
      <c r="N162" s="258"/>
      <c r="O162" s="258"/>
      <c r="P162" s="258"/>
      <c r="Q162" s="258"/>
      <c r="R162" s="258"/>
      <c r="S162" s="258"/>
      <c r="T162" s="258"/>
      <c r="U162" s="258"/>
      <c r="V162" s="256"/>
      <c r="W162" s="256"/>
      <c r="X162" s="256"/>
      <c r="Y162" s="256"/>
      <c r="Z162" s="256"/>
      <c r="AA162" s="256"/>
      <c r="AB162" s="256"/>
      <c r="AC162" s="256"/>
      <c r="AD162" s="256"/>
      <c r="AE162" s="256"/>
      <c r="AF162" s="256"/>
      <c r="AG162" s="259"/>
      <c r="AH162" s="260"/>
      <c r="AI162" s="256"/>
      <c r="AJ162" s="256"/>
      <c r="AK162" s="256"/>
      <c r="AL162" s="256"/>
      <c r="AM162" s="256"/>
      <c r="AN162" t="s" s="255">
        <f t="shared" si="6382"/>
      </c>
      <c r="AO162" t="s" s="255">
        <f t="shared" si="6382"/>
      </c>
      <c r="AP162" t="s" s="255">
        <f t="shared" si="6382"/>
      </c>
      <c r="AQ162" t="s" s="255">
        <f t="shared" si="6382"/>
      </c>
      <c r="AR162" t="s" s="255">
        <f t="shared" si="6382"/>
      </c>
      <c r="AS162" t="s" s="261">
        <f t="shared" si="6382"/>
      </c>
      <c r="AT162" t="s" s="262">
        <f t="shared" si="6382"/>
      </c>
      <c r="AU162" t="s" s="255">
        <f t="shared" si="6382"/>
      </c>
      <c r="AV162" t="s" s="255">
        <f t="shared" si="6382"/>
      </c>
      <c r="AW162" t="s" s="255">
        <f t="shared" si="6382"/>
      </c>
      <c r="AX162" t="s" s="255">
        <f t="shared" si="6382"/>
      </c>
      <c r="AY162" t="s" s="255">
        <f t="shared" si="6382"/>
      </c>
      <c r="AZ162" t="s" s="255">
        <f t="shared" si="6382"/>
      </c>
      <c r="BA162" t="s" s="255">
        <f t="shared" si="6382"/>
      </c>
      <c r="BB162" t="s" s="255">
        <f t="shared" si="6382"/>
      </c>
      <c r="BC162" t="s" s="255">
        <f t="shared" si="6382"/>
      </c>
      <c r="BD162" t="s" s="255">
        <f t="shared" si="6382"/>
      </c>
      <c r="BE162" t="s" s="261">
        <f t="shared" si="6382"/>
      </c>
      <c r="BF162" t="s" s="262">
        <f>BF154</f>
      </c>
      <c r="BG162" t="s" s="255">
        <f>BG154</f>
      </c>
      <c r="BH162" t="s" s="255">
        <f>BH154</f>
      </c>
      <c r="BI162" t="s" s="255">
        <f>BI154</f>
      </c>
      <c r="BJ162" t="s" s="255">
        <f>BJ154</f>
      </c>
      <c r="BK162" t="s" s="255">
        <f>BK154</f>
      </c>
      <c r="BL162" t="s" s="255">
        <f>BL154</f>
      </c>
      <c r="BM162" t="s" s="255">
        <f>BM154</f>
      </c>
      <c r="BN162" t="s" s="255">
        <f>BN154</f>
      </c>
      <c r="BO162" t="s" s="255">
        <f>BO154</f>
      </c>
      <c r="BP162" t="s" s="255">
        <f>BP154</f>
      </c>
      <c r="BQ162" t="s" s="261">
        <f>BQ154</f>
      </c>
      <c r="BR162" s="248">
        <f>LOOKUP($L$209,$J$3:$BQ$3,J162:BQ162)</f>
        <v>0</v>
      </c>
    </row>
    <row r="163" ht="12" customHeight="1">
      <c r="A163" s="224">
        <v>4</v>
      </c>
      <c r="B163" t="s" s="237">
        <f>B53</f>
        <v>2620</v>
      </c>
      <c r="C163" t="s" s="238">
        <f>C155</f>
        <v>2500</v>
      </c>
      <c r="D163" s="239">
        <v>0</v>
      </c>
      <c r="E163" s="239">
        <v>150</v>
      </c>
      <c r="F163" t="s" s="238">
        <v>2621</v>
      </c>
      <c r="G163" s="240"/>
      <c r="H163" s="268"/>
      <c r="I163" s="241"/>
      <c r="J163" s="242"/>
      <c r="K163" s="242"/>
      <c r="L163" s="242"/>
      <c r="M163" s="242"/>
      <c r="N163" s="242"/>
      <c r="O163" s="242"/>
      <c r="P163" s="242"/>
      <c r="Q163" s="242"/>
      <c r="R163" s="242"/>
      <c r="S163" s="242"/>
      <c r="T163" s="242"/>
      <c r="U163" s="242"/>
      <c r="V163" s="240"/>
      <c r="W163" s="240"/>
      <c r="X163" s="240"/>
      <c r="Y163" s="240"/>
      <c r="Z163" s="240"/>
      <c r="AA163" s="240"/>
      <c r="AB163" s="240"/>
      <c r="AC163" s="240"/>
      <c r="AD163" s="240"/>
      <c r="AE163" s="240"/>
      <c r="AF163" s="240"/>
      <c r="AG163" s="243"/>
      <c r="AH163" s="244"/>
      <c r="AI163" s="240"/>
      <c r="AJ163" s="240"/>
      <c r="AK163" s="240"/>
      <c r="AL163" s="240"/>
      <c r="AM163" s="240"/>
      <c r="AN163" s="242">
        <f>AN53</f>
        <v>0.667</v>
      </c>
      <c r="AO163" s="242">
        <f>AO53</f>
        <v>0.669</v>
      </c>
      <c r="AP163" s="242">
        <f>AP53</f>
        <v>0.6709999999999999</v>
      </c>
      <c r="AQ163" s="242">
        <f>AQ53</f>
        <v>0.6729999999999999</v>
      </c>
      <c r="AR163" s="242">
        <f>AR53</f>
        <v>0.675</v>
      </c>
      <c r="AS163" s="245">
        <f>AS53</f>
        <v>0.677</v>
      </c>
      <c r="AT163" s="246">
        <f>AT53</f>
        <v>0.679</v>
      </c>
      <c r="AU163" s="242">
        <f>AU53</f>
        <v>0.6809999999999999</v>
      </c>
      <c r="AV163" s="242">
        <f>AV53</f>
        <v>0.6830000000000001</v>
      </c>
      <c r="AW163" s="242">
        <f>AW53</f>
        <v>0.6849999999999999</v>
      </c>
      <c r="AX163" s="242">
        <f>AX53</f>
        <v>0.6870000000000001</v>
      </c>
      <c r="AY163" s="242">
        <f>AY53</f>
        <v>0.6890000000000001</v>
      </c>
      <c r="AZ163" s="242">
        <f>AZ53</f>
        <v>0.6909999999999999</v>
      </c>
      <c r="BA163" s="242">
        <f>BA53</f>
        <v>0.6929999999999999</v>
      </c>
      <c r="BB163" s="242">
        <f>BB53</f>
        <v>0.6950000000000001</v>
      </c>
      <c r="BC163" s="242">
        <f>BC53</f>
        <v>0.6970000000000001</v>
      </c>
      <c r="BD163" s="242">
        <f>BD53</f>
        <v>0.6990000000000001</v>
      </c>
      <c r="BE163" s="245">
        <f>BE53</f>
        <v>0.701</v>
      </c>
      <c r="BF163" s="247">
        <f>BF147</f>
        <v>0.703</v>
      </c>
      <c r="BG163" s="239">
        <f>BG147</f>
        <v>0.705</v>
      </c>
      <c r="BH163" s="239">
        <f>BH147</f>
        <v>0.707</v>
      </c>
      <c r="BI163" s="239">
        <f>BI147</f>
        <v>0.709</v>
      </c>
      <c r="BJ163" s="239">
        <f>BJ147</f>
        <v>0.711</v>
      </c>
      <c r="BK163" s="239">
        <f>BK147</f>
        <v>0.713</v>
      </c>
      <c r="BL163" s="242">
        <f>BL147</f>
        <v>0.715</v>
      </c>
      <c r="BM163" s="242">
        <f>BM147</f>
        <v>0.717</v>
      </c>
      <c r="BN163" s="242">
        <f>BN147</f>
        <v>0.719</v>
      </c>
      <c r="BO163" s="242">
        <f>BO147</f>
        <v>0.721</v>
      </c>
      <c r="BP163" s="242">
        <f>BP147</f>
        <v>0.723</v>
      </c>
      <c r="BQ163" s="245">
        <f>BQ147</f>
        <v>0.725</v>
      </c>
      <c r="BR163" s="248">
        <f>LOOKUP($L$209,$J$3:$BQ$3,J163:BQ163)</f>
        <v>0</v>
      </c>
    </row>
    <row r="164" ht="12" customHeight="1">
      <c r="A164" s="10"/>
      <c r="B164" s="11"/>
      <c r="C164" t="s" s="154">
        <f>C156</f>
        <v>2500</v>
      </c>
      <c r="D164" s="219">
        <f>E163</f>
        <v>150</v>
      </c>
      <c r="E164" s="219">
        <f>D164+150</f>
        <v>300</v>
      </c>
      <c r="F164" t="s" s="154">
        <v>2622</v>
      </c>
      <c r="G164" s="157"/>
      <c r="H164" s="265"/>
      <c r="I164" s="232"/>
      <c r="J164" s="225"/>
      <c r="K164" s="225"/>
      <c r="L164" s="225"/>
      <c r="M164" s="225"/>
      <c r="N164" s="225"/>
      <c r="O164" s="225"/>
      <c r="P164" s="225"/>
      <c r="Q164" s="225"/>
      <c r="R164" s="225"/>
      <c r="S164" s="225"/>
      <c r="T164" s="225"/>
      <c r="U164" s="225"/>
      <c r="V164" s="157"/>
      <c r="W164" s="157"/>
      <c r="X164" s="157"/>
      <c r="Y164" s="157"/>
      <c r="Z164" s="157"/>
      <c r="AA164" s="157"/>
      <c r="AB164" s="157"/>
      <c r="AC164" s="157"/>
      <c r="AD164" s="157"/>
      <c r="AE164" s="157"/>
      <c r="AF164" s="157"/>
      <c r="AG164" s="249"/>
      <c r="AH164" s="250"/>
      <c r="AI164" s="157"/>
      <c r="AJ164" s="157"/>
      <c r="AK164" s="157"/>
      <c r="AL164" s="157"/>
      <c r="AM164" s="157"/>
      <c r="AN164" s="225">
        <f>AN54</f>
        <v>0.769</v>
      </c>
      <c r="AO164" s="225">
        <f>AO54</f>
        <v>0.772</v>
      </c>
      <c r="AP164" s="225">
        <f>AP54</f>
        <v>0.775</v>
      </c>
      <c r="AQ164" s="225">
        <f>AQ54</f>
        <v>0.7779999999999999</v>
      </c>
      <c r="AR164" s="225">
        <f>AR54</f>
        <v>0.7809999999999999</v>
      </c>
      <c r="AS164" s="251">
        <f>AS54</f>
        <v>0.784</v>
      </c>
      <c r="AT164" s="252">
        <f>AT54</f>
        <v>0.787</v>
      </c>
      <c r="AU164" s="225">
        <f>AU54</f>
        <v>0.79</v>
      </c>
      <c r="AV164" s="225">
        <f>AV54</f>
        <v>0.7929999999999999</v>
      </c>
      <c r="AW164" s="225">
        <f>AW54</f>
        <v>0.7959999999999999</v>
      </c>
      <c r="AX164" s="225">
        <f>AX54</f>
        <v>0.799</v>
      </c>
      <c r="AY164" s="225">
        <f>AY54</f>
        <v>0.8019999999999999</v>
      </c>
      <c r="AZ164" s="225">
        <f>AZ54</f>
        <v>0.805</v>
      </c>
      <c r="BA164" s="225">
        <f>BA54</f>
        <v>0.8080000000000001</v>
      </c>
      <c r="BB164" s="225">
        <f>BB54</f>
        <v>0.8109999999999999</v>
      </c>
      <c r="BC164" s="225">
        <f>BC54</f>
        <v>0.8140000000000001</v>
      </c>
      <c r="BD164" s="225">
        <f>BD54</f>
        <v>0.8169999999999999</v>
      </c>
      <c r="BE164" s="251">
        <f>BE54</f>
        <v>0.82</v>
      </c>
      <c r="BF164" s="253">
        <f>BF148</f>
        <v>0.823</v>
      </c>
      <c r="BG164" s="219">
        <f>BG148</f>
        <v>0.826</v>
      </c>
      <c r="BH164" s="219">
        <f>BH148</f>
        <v>0.829</v>
      </c>
      <c r="BI164" s="219">
        <f>BI148</f>
        <v>0.832</v>
      </c>
      <c r="BJ164" s="219">
        <f>BJ148</f>
        <v>0.835</v>
      </c>
      <c r="BK164" s="219">
        <f>BK148</f>
        <v>0.838</v>
      </c>
      <c r="BL164" s="225">
        <f>BL148</f>
        <v>0.841</v>
      </c>
      <c r="BM164" s="225">
        <f>BM148</f>
        <v>0.844</v>
      </c>
      <c r="BN164" s="225">
        <f>BN148</f>
        <v>0.847</v>
      </c>
      <c r="BO164" s="225">
        <f>BO148</f>
        <v>0.85</v>
      </c>
      <c r="BP164" s="225">
        <f>BP148</f>
        <v>0.853</v>
      </c>
      <c r="BQ164" s="251">
        <f>BQ148</f>
        <v>0.856</v>
      </c>
      <c r="BR164" s="248">
        <f>LOOKUP($L$209,$J$3:$BQ$3,J164:BQ164)</f>
        <v>0</v>
      </c>
    </row>
    <row r="165" ht="12" customHeight="1">
      <c r="A165" s="10"/>
      <c r="B165" s="11"/>
      <c r="C165" t="s" s="154">
        <f>C157</f>
        <v>2500</v>
      </c>
      <c r="D165" s="219">
        <f>E164</f>
        <v>300</v>
      </c>
      <c r="E165" s="219">
        <f>D165+150</f>
        <v>450</v>
      </c>
      <c r="F165" t="s" s="154">
        <v>2623</v>
      </c>
      <c r="G165" s="157"/>
      <c r="H165" s="265"/>
      <c r="I165" s="232"/>
      <c r="J165" s="225"/>
      <c r="K165" s="225"/>
      <c r="L165" s="225"/>
      <c r="M165" s="225"/>
      <c r="N165" s="225"/>
      <c r="O165" s="225"/>
      <c r="P165" s="225"/>
      <c r="Q165" s="225"/>
      <c r="R165" s="225"/>
      <c r="S165" s="225"/>
      <c r="T165" s="225"/>
      <c r="U165" s="225"/>
      <c r="V165" s="157"/>
      <c r="W165" s="157"/>
      <c r="X165" s="157"/>
      <c r="Y165" s="157"/>
      <c r="Z165" s="157"/>
      <c r="AA165" s="157"/>
      <c r="AB165" s="157"/>
      <c r="AC165" s="157"/>
      <c r="AD165" s="157"/>
      <c r="AE165" s="157"/>
      <c r="AF165" s="157"/>
      <c r="AG165" s="249"/>
      <c r="AH165" s="250"/>
      <c r="AI165" s="157"/>
      <c r="AJ165" s="157"/>
      <c r="AK165" s="157"/>
      <c r="AL165" s="157"/>
      <c r="AM165" s="157"/>
      <c r="AN165" s="225">
        <f>AN58</f>
        <v>1.001</v>
      </c>
      <c r="AO165" s="225">
        <f>AO58</f>
        <v>1.004</v>
      </c>
      <c r="AP165" s="225">
        <f>AP58</f>
        <v>1.007</v>
      </c>
      <c r="AQ165" s="225">
        <f>AQ58</f>
        <v>1.01</v>
      </c>
      <c r="AR165" s="225">
        <f>AR58</f>
        <v>1.013</v>
      </c>
      <c r="AS165" s="251">
        <f>AS58</f>
        <v>1.016</v>
      </c>
      <c r="AT165" s="252">
        <f>AT58</f>
        <v>1.019</v>
      </c>
      <c r="AU165" s="225">
        <f>AU58</f>
        <v>1.022</v>
      </c>
      <c r="AV165" s="225">
        <f>AV58</f>
        <v>1.025</v>
      </c>
      <c r="AW165" s="225">
        <f>AW58</f>
        <v>1.028</v>
      </c>
      <c r="AX165" s="225">
        <f>AX58</f>
        <v>1.031</v>
      </c>
      <c r="AY165" s="225">
        <f>AY58</f>
        <v>1.034</v>
      </c>
      <c r="AZ165" s="225">
        <f>AZ58</f>
        <v>1.037</v>
      </c>
      <c r="BA165" s="225">
        <f>BA58</f>
        <v>1.04</v>
      </c>
      <c r="BB165" s="225">
        <f>BB58</f>
        <v>1.043</v>
      </c>
      <c r="BC165" s="225">
        <f>BC58</f>
        <v>1.046</v>
      </c>
      <c r="BD165" s="225">
        <f>BD58</f>
        <v>1.049</v>
      </c>
      <c r="BE165" s="251">
        <f>BE58</f>
        <v>1.052</v>
      </c>
      <c r="BF165" s="253">
        <v>1.055</v>
      </c>
      <c r="BG165" s="219">
        <v>1.058</v>
      </c>
      <c r="BH165" s="219">
        <v>1.061</v>
      </c>
      <c r="BI165" s="219">
        <v>1.064</v>
      </c>
      <c r="BJ165" s="219">
        <v>1.067</v>
      </c>
      <c r="BK165" s="219">
        <v>1.07</v>
      </c>
      <c r="BL165" s="225">
        <v>1.073</v>
      </c>
      <c r="BM165" s="225">
        <v>1.077</v>
      </c>
      <c r="BN165" s="225">
        <v>1.081</v>
      </c>
      <c r="BO165" s="225">
        <v>1.085</v>
      </c>
      <c r="BP165" s="225">
        <v>1.089</v>
      </c>
      <c r="BQ165" s="251">
        <v>1.093</v>
      </c>
      <c r="BR165" s="248">
        <f>LOOKUP($L$209,$J$3:$BQ$3,J165:BQ165)</f>
        <v>0</v>
      </c>
    </row>
    <row r="166" ht="12" customHeight="1">
      <c r="A166" s="10"/>
      <c r="B166" s="11"/>
      <c r="C166" t="s" s="255">
        <f>C165</f>
        <v>2500</v>
      </c>
      <c r="D166" s="271">
        <f>E165</f>
        <v>450</v>
      </c>
      <c r="E166" s="271">
        <f>E161</f>
        <v>10000</v>
      </c>
      <c r="F166" t="s" s="255">
        <v>2624</v>
      </c>
      <c r="G166" s="256"/>
      <c r="H166" s="267"/>
      <c r="I166" s="257"/>
      <c r="J166" s="258"/>
      <c r="K166" s="258"/>
      <c r="L166" s="258"/>
      <c r="M166" s="258"/>
      <c r="N166" s="258"/>
      <c r="O166" s="258"/>
      <c r="P166" s="258"/>
      <c r="Q166" s="258"/>
      <c r="R166" s="258"/>
      <c r="S166" s="258"/>
      <c r="T166" s="258"/>
      <c r="U166" s="258"/>
      <c r="V166" s="256"/>
      <c r="W166" s="256"/>
      <c r="X166" s="256"/>
      <c r="Y166" s="256"/>
      <c r="Z166" s="256"/>
      <c r="AA166" s="256"/>
      <c r="AB166" s="256"/>
      <c r="AC166" s="256"/>
      <c r="AD166" s="256"/>
      <c r="AE166" s="256"/>
      <c r="AF166" s="256"/>
      <c r="AG166" s="259"/>
      <c r="AH166" s="260"/>
      <c r="AI166" s="256"/>
      <c r="AJ166" s="256"/>
      <c r="AK166" s="256"/>
      <c r="AL166" s="256"/>
      <c r="AM166" s="256"/>
      <c r="AN166" s="258">
        <f>AN59</f>
        <v>2.655</v>
      </c>
      <c r="AO166" s="258">
        <f>AO59</f>
        <v>2.664</v>
      </c>
      <c r="AP166" s="258">
        <f>AP59</f>
        <v>2.673</v>
      </c>
      <c r="AQ166" s="258">
        <f>AQ59</f>
        <v>2.682</v>
      </c>
      <c r="AR166" s="258">
        <f>AR59</f>
        <v>2.691</v>
      </c>
      <c r="AS166" s="272">
        <f>AS59</f>
        <v>2.7</v>
      </c>
      <c r="AT166" s="273">
        <f>AT59</f>
        <v>2.709</v>
      </c>
      <c r="AU166" s="258">
        <f>AU59</f>
        <v>2.718</v>
      </c>
      <c r="AV166" s="258">
        <f>AV59</f>
        <v>2.727</v>
      </c>
      <c r="AW166" s="258">
        <f>AW59</f>
        <v>2.736</v>
      </c>
      <c r="AX166" s="258">
        <f>AX59</f>
        <v>2.745</v>
      </c>
      <c r="AY166" s="258">
        <f>AY59</f>
        <v>2.754</v>
      </c>
      <c r="AZ166" s="258">
        <f>AZ59</f>
        <v>2.763</v>
      </c>
      <c r="BA166" s="258">
        <f>BA59</f>
        <v>2.772</v>
      </c>
      <c r="BB166" s="258">
        <f>BB59</f>
        <v>2.781</v>
      </c>
      <c r="BC166" s="258">
        <f>BC59</f>
        <v>2.79</v>
      </c>
      <c r="BD166" s="258">
        <f>BD59</f>
        <v>2.799</v>
      </c>
      <c r="BE166" s="272">
        <f>BE59</f>
        <v>2.808</v>
      </c>
      <c r="BF166" s="274">
        <f>BF149</f>
        <v>2.817</v>
      </c>
      <c r="BG166" s="271">
        <f>BG149</f>
        <v>2.826</v>
      </c>
      <c r="BH166" s="271">
        <f>BH149</f>
        <v>2.835</v>
      </c>
      <c r="BI166" s="271">
        <f>BI149</f>
        <v>2.844</v>
      </c>
      <c r="BJ166" s="271">
        <f>BJ149</f>
        <v>2.853</v>
      </c>
      <c r="BK166" s="271">
        <f>BK149</f>
        <v>2.862</v>
      </c>
      <c r="BL166" s="258">
        <f>BL149</f>
        <v>2.871</v>
      </c>
      <c r="BM166" s="258">
        <f>BM149</f>
        <v>2.88</v>
      </c>
      <c r="BN166" s="258">
        <f>BN149</f>
        <v>2.889</v>
      </c>
      <c r="BO166" s="258">
        <f>BO149</f>
        <v>2.898</v>
      </c>
      <c r="BP166" s="258">
        <f>BP149</f>
        <v>2.907</v>
      </c>
      <c r="BQ166" s="272">
        <f>BQ149</f>
        <v>2.917</v>
      </c>
      <c r="BR166" s="248">
        <f>LOOKUP($L$209,$J$3:$BQ$3,J166:BQ166)</f>
        <v>0</v>
      </c>
    </row>
    <row r="167" ht="12" customHeight="1">
      <c r="A167" s="10"/>
      <c r="B167" s="11"/>
      <c r="C167" t="s" s="238">
        <f>C159</f>
        <v>2609</v>
      </c>
      <c r="D167" s="239">
        <f>D163</f>
        <v>0</v>
      </c>
      <c r="E167" s="239">
        <v>75</v>
      </c>
      <c r="F167" t="s" s="238">
        <v>2625</v>
      </c>
      <c r="G167" s="240"/>
      <c r="H167" s="268"/>
      <c r="I167" s="275"/>
      <c r="J167" s="269"/>
      <c r="K167" s="242"/>
      <c r="L167" s="242"/>
      <c r="M167" s="242"/>
      <c r="N167" s="242"/>
      <c r="O167" s="242"/>
      <c r="P167" s="242"/>
      <c r="Q167" s="242"/>
      <c r="R167" s="242"/>
      <c r="S167" s="242"/>
      <c r="T167" s="242"/>
      <c r="U167" s="242"/>
      <c r="V167" s="240"/>
      <c r="W167" s="240"/>
      <c r="X167" s="240"/>
      <c r="Y167" s="240"/>
      <c r="Z167" s="240"/>
      <c r="AA167" s="240"/>
      <c r="AB167" s="240"/>
      <c r="AC167" s="240"/>
      <c r="AD167" s="240"/>
      <c r="AE167" s="240"/>
      <c r="AF167" s="240"/>
      <c r="AG167" s="243"/>
      <c r="AH167" s="244"/>
      <c r="AI167" s="240"/>
      <c r="AJ167" s="240"/>
      <c r="AK167" s="240"/>
      <c r="AL167" s="240"/>
      <c r="AM167" s="240"/>
      <c r="AN167" s="242">
        <f>AN61</f>
        <v>0.7470000000000001</v>
      </c>
      <c r="AO167" s="242">
        <f>AO61</f>
        <v>0.749</v>
      </c>
      <c r="AP167" s="242">
        <f>AP61</f>
        <v>0.751</v>
      </c>
      <c r="AQ167" s="242">
        <f>AQ61</f>
        <v>0.7529999999999999</v>
      </c>
      <c r="AR167" s="242">
        <f>AR61</f>
        <v>0.755</v>
      </c>
      <c r="AS167" s="245">
        <f>AS61</f>
        <v>0.757</v>
      </c>
      <c r="AT167" s="246">
        <f>AT61</f>
        <v>0.7590000000000001</v>
      </c>
      <c r="AU167" s="242">
        <f>AU61</f>
        <v>0.7609999999999999</v>
      </c>
      <c r="AV167" s="242">
        <f>AV61</f>
        <v>0.763</v>
      </c>
      <c r="AW167" s="242">
        <f>AW61</f>
        <v>0.765</v>
      </c>
      <c r="AX167" s="242">
        <f>AX61</f>
        <v>0.768</v>
      </c>
      <c r="AY167" s="242">
        <f>AY61</f>
        <v>0.7709999999999999</v>
      </c>
      <c r="AZ167" s="242">
        <f>AZ61</f>
        <v>0.774</v>
      </c>
      <c r="BA167" s="242">
        <f>BA61</f>
        <v>0.777</v>
      </c>
      <c r="BB167" s="242">
        <f>BB61</f>
        <v>0.78</v>
      </c>
      <c r="BC167" s="242">
        <f>BC61</f>
        <v>0.783</v>
      </c>
      <c r="BD167" s="242">
        <f>BD61</f>
        <v>0.7859999999999999</v>
      </c>
      <c r="BE167" s="245">
        <f>BE61</f>
        <v>0.789</v>
      </c>
      <c r="BF167" s="247">
        <f>BF159</f>
        <v>0.792</v>
      </c>
      <c r="BG167" s="239">
        <f>BG159</f>
        <v>0.795</v>
      </c>
      <c r="BH167" s="239">
        <f>BH159</f>
        <v>0.798</v>
      </c>
      <c r="BI167" s="239">
        <f>BI159</f>
        <v>0.801</v>
      </c>
      <c r="BJ167" s="239">
        <f>BJ159</f>
        <v>0.804</v>
      </c>
      <c r="BK167" s="239">
        <f>BK159</f>
        <v>0.8070000000000001</v>
      </c>
      <c r="BL167" s="242">
        <f>BL159</f>
        <v>0.8100000000000001</v>
      </c>
      <c r="BM167" s="242">
        <f>BM159</f>
        <v>0.8129999999999999</v>
      </c>
      <c r="BN167" s="242">
        <f>BN159</f>
        <v>0.8159999999999999</v>
      </c>
      <c r="BO167" s="242">
        <f>BO159</f>
        <v>0.819</v>
      </c>
      <c r="BP167" s="242">
        <f>BP159</f>
        <v>0.822</v>
      </c>
      <c r="BQ167" s="245">
        <f>BQ159</f>
        <v>0.825</v>
      </c>
      <c r="BR167" s="248">
        <f>LOOKUP($L$209,$J$3:$BQ$3,J167:BQ167)</f>
        <v>0</v>
      </c>
    </row>
    <row r="168" ht="12" customHeight="1">
      <c r="A168" s="10"/>
      <c r="B168" s="11"/>
      <c r="C168" t="s" s="154">
        <f>C160</f>
        <v>2609</v>
      </c>
      <c r="D168" s="219">
        <f>E167</f>
        <v>75</v>
      </c>
      <c r="E168" s="219">
        <f>D168+100</f>
        <v>175</v>
      </c>
      <c r="F168" t="s" s="154">
        <v>2626</v>
      </c>
      <c r="G168" s="157"/>
      <c r="H168" s="265"/>
      <c r="I168" s="276"/>
      <c r="J168" s="270"/>
      <c r="K168" s="225"/>
      <c r="L168" s="225"/>
      <c r="M168" s="225"/>
      <c r="N168" s="225"/>
      <c r="O168" s="225"/>
      <c r="P168" s="225"/>
      <c r="Q168" s="225"/>
      <c r="R168" s="225"/>
      <c r="S168" s="225"/>
      <c r="T168" s="225"/>
      <c r="U168" s="225"/>
      <c r="V168" s="157"/>
      <c r="W168" s="157"/>
      <c r="X168" s="157"/>
      <c r="Y168" s="157"/>
      <c r="Z168" s="157"/>
      <c r="AA168" s="157"/>
      <c r="AB168" s="157"/>
      <c r="AC168" s="157"/>
      <c r="AD168" s="157"/>
      <c r="AE168" s="157"/>
      <c r="AF168" s="157"/>
      <c r="AG168" s="249"/>
      <c r="AH168" s="250"/>
      <c r="AI168" s="157"/>
      <c r="AJ168" s="157"/>
      <c r="AK168" s="157"/>
      <c r="AL168" s="157"/>
      <c r="AM168" s="157"/>
      <c r="AN168" s="225">
        <f>AN62</f>
        <v>0.909</v>
      </c>
      <c r="AO168" s="225">
        <f>AO62</f>
        <v>0.9120000000000001</v>
      </c>
      <c r="AP168" s="225">
        <f>AP62</f>
        <v>0.915</v>
      </c>
      <c r="AQ168" s="225">
        <f>AQ62</f>
        <v>0.9179999999999999</v>
      </c>
      <c r="AR168" s="225">
        <f>AR62</f>
        <v>0.9209999999999999</v>
      </c>
      <c r="AS168" s="251">
        <f>AS62</f>
        <v>0.924</v>
      </c>
      <c r="AT168" s="252">
        <f>AT62</f>
        <v>0.9269999999999999</v>
      </c>
      <c r="AU168" s="225">
        <f>AU62</f>
        <v>0.93</v>
      </c>
      <c r="AV168" s="225">
        <f>AV62</f>
        <v>0.9330000000000001</v>
      </c>
      <c r="AW168" s="225">
        <f>AW62</f>
        <v>0.9359999999999999</v>
      </c>
      <c r="AX168" s="225">
        <f>AX62</f>
        <v>0.9390000000000001</v>
      </c>
      <c r="AY168" s="225">
        <f>AY62</f>
        <v>0.9419999999999999</v>
      </c>
      <c r="AZ168" s="225">
        <f>AZ62</f>
        <v>0.945</v>
      </c>
      <c r="BA168" s="225">
        <f>BA62</f>
        <v>0.9480000000000001</v>
      </c>
      <c r="BB168" s="225">
        <f>BB62</f>
        <v>0.951</v>
      </c>
      <c r="BC168" s="225">
        <f>BC62</f>
        <v>0.9540000000000001</v>
      </c>
      <c r="BD168" s="225">
        <f>BD62</f>
        <v>0.9570000000000001</v>
      </c>
      <c r="BE168" s="251">
        <f>BE62</f>
        <v>0.96</v>
      </c>
      <c r="BF168" s="253">
        <f>BF160</f>
        <v>0.963</v>
      </c>
      <c r="BG168" s="219">
        <f>BG160</f>
        <v>0.966</v>
      </c>
      <c r="BH168" s="219">
        <f>BH160</f>
        <v>0.969</v>
      </c>
      <c r="BI168" s="219">
        <f>BI160</f>
        <v>0.972</v>
      </c>
      <c r="BJ168" s="219">
        <f>BJ160</f>
        <v>0.975</v>
      </c>
      <c r="BK168" s="219">
        <f>BK160</f>
        <v>0.978</v>
      </c>
      <c r="BL168" s="225">
        <f>BL160</f>
        <v>0.981</v>
      </c>
      <c r="BM168" s="225">
        <f>BM160</f>
        <v>0.984</v>
      </c>
      <c r="BN168" s="225">
        <f>BN160</f>
        <v>0.987</v>
      </c>
      <c r="BO168" s="225">
        <f>BO160</f>
        <v>0.99</v>
      </c>
      <c r="BP168" s="225">
        <f>BP160</f>
        <v>0.993</v>
      </c>
      <c r="BQ168" s="251">
        <f>BQ160</f>
        <v>0.996</v>
      </c>
      <c r="BR168" s="248">
        <f>LOOKUP($L$209,$J$3:$BQ$3,J168:BQ168)</f>
        <v>0</v>
      </c>
    </row>
    <row r="169" ht="12" customHeight="1">
      <c r="A169" s="10"/>
      <c r="B169" s="11"/>
      <c r="C169" t="s" s="154">
        <f>C161</f>
        <v>2609</v>
      </c>
      <c r="D169" s="219">
        <f>E168</f>
        <v>175</v>
      </c>
      <c r="E169" s="219">
        <f>E166</f>
        <v>10000</v>
      </c>
      <c r="F169" t="s" s="154">
        <v>2627</v>
      </c>
      <c r="G169" s="157"/>
      <c r="H169" s="265"/>
      <c r="I169" s="276"/>
      <c r="J169" s="270"/>
      <c r="K169" s="225"/>
      <c r="L169" s="225"/>
      <c r="M169" s="225"/>
      <c r="N169" s="225"/>
      <c r="O169" s="225"/>
      <c r="P169" s="225"/>
      <c r="Q169" s="225"/>
      <c r="R169" s="225"/>
      <c r="S169" s="225"/>
      <c r="T169" s="225"/>
      <c r="U169" s="225"/>
      <c r="V169" s="157"/>
      <c r="W169" s="157"/>
      <c r="X169" s="157"/>
      <c r="Y169" s="157"/>
      <c r="Z169" s="157"/>
      <c r="AA169" s="157"/>
      <c r="AB169" s="157"/>
      <c r="AC169" s="157"/>
      <c r="AD169" s="157"/>
      <c r="AE169" s="157"/>
      <c r="AF169" s="157"/>
      <c r="AG169" s="249"/>
      <c r="AH169" s="250"/>
      <c r="AI169" s="157"/>
      <c r="AJ169" s="157"/>
      <c r="AK169" s="157"/>
      <c r="AL169" s="157"/>
      <c r="AM169" s="157"/>
      <c r="AN169" s="225">
        <f>AN67</f>
        <v>2.655</v>
      </c>
      <c r="AO169" s="225">
        <f>AO67</f>
        <v>2.664</v>
      </c>
      <c r="AP169" s="225">
        <f>AP67</f>
        <v>2.673</v>
      </c>
      <c r="AQ169" s="225">
        <f>AQ67</f>
        <v>2.682</v>
      </c>
      <c r="AR169" s="225">
        <f>AR67</f>
        <v>2.691</v>
      </c>
      <c r="AS169" s="251">
        <f>AS67</f>
        <v>2.7</v>
      </c>
      <c r="AT169" s="252">
        <f>AT67</f>
        <v>2.709</v>
      </c>
      <c r="AU169" s="225">
        <f>AU67</f>
        <v>2.718</v>
      </c>
      <c r="AV169" s="225">
        <f>AV67</f>
        <v>2.727</v>
      </c>
      <c r="AW169" s="225">
        <f>AW67</f>
        <v>2.736</v>
      </c>
      <c r="AX169" s="225">
        <f>AX67</f>
        <v>2.745</v>
      </c>
      <c r="AY169" s="225">
        <f>AY67</f>
        <v>2.754</v>
      </c>
      <c r="AZ169" s="225">
        <f>AZ67</f>
        <v>2.763</v>
      </c>
      <c r="BA169" s="225">
        <f>BA67</f>
        <v>2.772</v>
      </c>
      <c r="BB169" s="225">
        <f>BB67</f>
        <v>2.781</v>
      </c>
      <c r="BC169" s="225">
        <f>BC67</f>
        <v>2.79</v>
      </c>
      <c r="BD169" s="225">
        <f>BD67</f>
        <v>2.799</v>
      </c>
      <c r="BE169" s="251">
        <f>BE67</f>
        <v>2.808</v>
      </c>
      <c r="BF169" s="253">
        <f>BF161</f>
        <v>2.817</v>
      </c>
      <c r="BG169" s="219">
        <f>BG161</f>
        <v>2.826</v>
      </c>
      <c r="BH169" s="219">
        <f>BH161</f>
        <v>2.835</v>
      </c>
      <c r="BI169" s="219">
        <f>BI161</f>
        <v>2.844</v>
      </c>
      <c r="BJ169" s="219">
        <f>BJ161</f>
        <v>2.853</v>
      </c>
      <c r="BK169" s="219">
        <f>BK161</f>
        <v>2.862</v>
      </c>
      <c r="BL169" s="225">
        <f>BL161</f>
        <v>2.871</v>
      </c>
      <c r="BM169" s="225">
        <f>BM161</f>
        <v>2.88</v>
      </c>
      <c r="BN169" s="225">
        <f>BN161</f>
        <v>2.889</v>
      </c>
      <c r="BO169" s="225">
        <f>BO161</f>
        <v>2.898</v>
      </c>
      <c r="BP169" s="225">
        <f>BP161</f>
        <v>2.907</v>
      </c>
      <c r="BQ169" s="251">
        <f>BQ161</f>
        <v>2.917</v>
      </c>
      <c r="BR169" s="248">
        <f>LOOKUP($L$209,$J$3:$BQ$3,J169:BQ169)</f>
        <v>0</v>
      </c>
    </row>
    <row r="170" ht="12" customHeight="1">
      <c r="A170" s="10"/>
      <c r="B170" s="263"/>
      <c r="C170" t="s" s="255">
        <f t="shared" si="6641" ref="C170:BE170">""</f>
      </c>
      <c r="D170" t="s" s="266">
        <f t="shared" si="6641"/>
      </c>
      <c r="E170" t="s" s="266">
        <f t="shared" si="6641"/>
      </c>
      <c r="F170" t="s" s="266">
        <f t="shared" si="6641"/>
      </c>
      <c r="G170" s="256"/>
      <c r="H170" s="267"/>
      <c r="I170" s="277"/>
      <c r="J170" s="278"/>
      <c r="K170" s="258"/>
      <c r="L170" s="279"/>
      <c r="M170" s="279"/>
      <c r="N170" s="258"/>
      <c r="O170" s="258"/>
      <c r="P170" s="258"/>
      <c r="Q170" s="258"/>
      <c r="R170" s="258"/>
      <c r="S170" s="258"/>
      <c r="T170" s="258"/>
      <c r="U170" s="258"/>
      <c r="V170" s="256"/>
      <c r="W170" s="256"/>
      <c r="X170" s="256"/>
      <c r="Y170" s="256"/>
      <c r="Z170" s="256"/>
      <c r="AA170" s="256"/>
      <c r="AB170" s="256"/>
      <c r="AC170" s="256"/>
      <c r="AD170" s="256"/>
      <c r="AE170" s="256"/>
      <c r="AF170" s="256"/>
      <c r="AG170" s="259"/>
      <c r="AH170" s="260"/>
      <c r="AI170" s="256"/>
      <c r="AJ170" s="256"/>
      <c r="AK170" s="256"/>
      <c r="AL170" s="256"/>
      <c r="AM170" s="256"/>
      <c r="AN170" t="s" s="255">
        <f t="shared" si="6641"/>
      </c>
      <c r="AO170" t="s" s="255">
        <f t="shared" si="6641"/>
      </c>
      <c r="AP170" t="s" s="255">
        <f t="shared" si="6641"/>
      </c>
      <c r="AQ170" t="s" s="255">
        <f t="shared" si="6641"/>
      </c>
      <c r="AR170" t="s" s="255">
        <f t="shared" si="6641"/>
      </c>
      <c r="AS170" t="s" s="261">
        <f t="shared" si="6641"/>
      </c>
      <c r="AT170" t="s" s="262">
        <f t="shared" si="6641"/>
      </c>
      <c r="AU170" t="s" s="255">
        <f t="shared" si="6641"/>
      </c>
      <c r="AV170" t="s" s="255">
        <f t="shared" si="6641"/>
      </c>
      <c r="AW170" t="s" s="255">
        <f t="shared" si="6641"/>
      </c>
      <c r="AX170" t="s" s="255">
        <f t="shared" si="6641"/>
      </c>
      <c r="AY170" t="s" s="255">
        <f t="shared" si="6641"/>
      </c>
      <c r="AZ170" t="s" s="255">
        <f t="shared" si="6641"/>
      </c>
      <c r="BA170" t="s" s="255">
        <f t="shared" si="6641"/>
      </c>
      <c r="BB170" t="s" s="255">
        <f t="shared" si="6641"/>
      </c>
      <c r="BC170" t="s" s="255">
        <f t="shared" si="6641"/>
      </c>
      <c r="BD170" t="s" s="255">
        <f t="shared" si="6641"/>
      </c>
      <c r="BE170" t="s" s="261">
        <f t="shared" si="6641"/>
      </c>
      <c r="BF170" t="s" s="262">
        <f>BF162</f>
      </c>
      <c r="BG170" t="s" s="255">
        <f>BG162</f>
      </c>
      <c r="BH170" t="s" s="255">
        <f>BH162</f>
      </c>
      <c r="BI170" t="s" s="255">
        <f>BI162</f>
      </c>
      <c r="BJ170" t="s" s="255">
        <f>BJ162</f>
      </c>
      <c r="BK170" t="s" s="255">
        <f>BK162</f>
      </c>
      <c r="BL170" t="s" s="255">
        <f>BL162</f>
      </c>
      <c r="BM170" t="s" s="255">
        <f>BM162</f>
      </c>
      <c r="BN170" t="s" s="255">
        <f>BN162</f>
      </c>
      <c r="BO170" t="s" s="255">
        <f>BO162</f>
      </c>
      <c r="BP170" t="s" s="255">
        <f>BP162</f>
      </c>
      <c r="BQ170" t="s" s="261">
        <f>BQ162</f>
      </c>
      <c r="BR170" s="248">
        <f>LOOKUP($L$209,$J$3:$BQ$3,J170:BQ170)</f>
        <v>0</v>
      </c>
    </row>
    <row r="171" ht="12" customHeight="1">
      <c r="A171" s="224">
        <v>5</v>
      </c>
      <c r="B171" t="s" s="237">
        <f>B69</f>
        <v>2628</v>
      </c>
      <c r="C171" t="s" s="238">
        <f>C163</f>
        <v>2500</v>
      </c>
      <c r="D171" s="239">
        <v>0</v>
      </c>
      <c r="E171" s="239">
        <v>175</v>
      </c>
      <c r="F171" t="s" s="238">
        <v>2629</v>
      </c>
      <c r="G171" s="240"/>
      <c r="H171" s="268"/>
      <c r="I171" s="241"/>
      <c r="J171" s="242"/>
      <c r="K171" s="242"/>
      <c r="L171" s="280"/>
      <c r="M171" s="280"/>
      <c r="N171" s="242"/>
      <c r="O171" s="242"/>
      <c r="P171" s="242"/>
      <c r="Q171" s="242"/>
      <c r="R171" s="242"/>
      <c r="S171" s="242"/>
      <c r="T171" s="242"/>
      <c r="U171" s="242"/>
      <c r="V171" s="240"/>
      <c r="W171" s="240"/>
      <c r="X171" s="240"/>
      <c r="Y171" s="240"/>
      <c r="Z171" s="240"/>
      <c r="AA171" s="240"/>
      <c r="AB171" s="240"/>
      <c r="AC171" s="240"/>
      <c r="AD171" s="240"/>
      <c r="AE171" s="240"/>
      <c r="AF171" s="240"/>
      <c r="AG171" s="243"/>
      <c r="AH171" s="244"/>
      <c r="AI171" s="240"/>
      <c r="AJ171" s="240"/>
      <c r="AK171" s="240"/>
      <c r="AL171" s="240"/>
      <c r="AM171" s="240"/>
      <c r="AN171" s="242">
        <f>AN69</f>
        <v>0.667</v>
      </c>
      <c r="AO171" s="242">
        <f>AO69</f>
        <v>0.669</v>
      </c>
      <c r="AP171" s="242">
        <f>AP69</f>
        <v>0.6709999999999999</v>
      </c>
      <c r="AQ171" s="242">
        <f>AQ69</f>
        <v>0.6729999999999999</v>
      </c>
      <c r="AR171" s="242">
        <f>AR69</f>
        <v>0.675</v>
      </c>
      <c r="AS171" s="245">
        <f>AS69</f>
        <v>0.677</v>
      </c>
      <c r="AT171" s="246">
        <f>AT69</f>
        <v>0.679</v>
      </c>
      <c r="AU171" s="242">
        <f>AU69</f>
        <v>0.6809999999999999</v>
      </c>
      <c r="AV171" s="242">
        <f>AV69</f>
        <v>0.6830000000000001</v>
      </c>
      <c r="AW171" s="242">
        <f>AW69</f>
        <v>0.6849999999999999</v>
      </c>
      <c r="AX171" s="242">
        <f>AX69</f>
        <v>0.6870000000000001</v>
      </c>
      <c r="AY171" s="242">
        <f>AY69</f>
        <v>0.6890000000000001</v>
      </c>
      <c r="AZ171" s="242">
        <f>AZ69</f>
        <v>0.6909999999999999</v>
      </c>
      <c r="BA171" s="242">
        <f>BA69</f>
        <v>0.6929999999999999</v>
      </c>
      <c r="BB171" s="242">
        <f>BB69</f>
        <v>0.6950000000000001</v>
      </c>
      <c r="BC171" s="242">
        <f>BC69</f>
        <v>0.6970000000000001</v>
      </c>
      <c r="BD171" s="242">
        <f>BD69</f>
        <v>0.6990000000000001</v>
      </c>
      <c r="BE171" s="245">
        <f>BE69</f>
        <v>0.701</v>
      </c>
      <c r="BF171" s="247">
        <f>BF163</f>
        <v>0.703</v>
      </c>
      <c r="BG171" s="239">
        <f>BG163</f>
        <v>0.705</v>
      </c>
      <c r="BH171" s="239">
        <f>BH163</f>
        <v>0.707</v>
      </c>
      <c r="BI171" s="239">
        <f>BI163</f>
        <v>0.709</v>
      </c>
      <c r="BJ171" s="239">
        <f>BJ163</f>
        <v>0.711</v>
      </c>
      <c r="BK171" s="239">
        <f>BK163</f>
        <v>0.713</v>
      </c>
      <c r="BL171" s="242">
        <f>BL163</f>
        <v>0.715</v>
      </c>
      <c r="BM171" s="242">
        <f>BM163</f>
        <v>0.717</v>
      </c>
      <c r="BN171" s="242">
        <f>BN163</f>
        <v>0.719</v>
      </c>
      <c r="BO171" s="242">
        <f>BO163</f>
        <v>0.721</v>
      </c>
      <c r="BP171" s="242">
        <f>BP163</f>
        <v>0.723</v>
      </c>
      <c r="BQ171" s="245">
        <f>BQ163</f>
        <v>0.725</v>
      </c>
      <c r="BR171" s="248">
        <f>LOOKUP($L$209,$J$3:$BQ$3,J171:BQ171)</f>
        <v>0</v>
      </c>
    </row>
    <row r="172" ht="12" customHeight="1">
      <c r="A172" s="10"/>
      <c r="B172" s="11"/>
      <c r="C172" t="s" s="154">
        <f>C164</f>
        <v>2500</v>
      </c>
      <c r="D172" s="219">
        <f>E171</f>
        <v>175</v>
      </c>
      <c r="E172" s="219">
        <f>D172+225</f>
        <v>400</v>
      </c>
      <c r="F172" t="s" s="154">
        <v>2630</v>
      </c>
      <c r="G172" s="157"/>
      <c r="H172" s="265"/>
      <c r="I172" s="232"/>
      <c r="J172" s="225"/>
      <c r="K172" s="225"/>
      <c r="L172" s="281"/>
      <c r="M172" s="281"/>
      <c r="N172" s="225"/>
      <c r="O172" s="225"/>
      <c r="P172" s="225"/>
      <c r="Q172" s="225"/>
      <c r="R172" s="225"/>
      <c r="S172" s="225"/>
      <c r="T172" s="225"/>
      <c r="U172" s="225"/>
      <c r="V172" s="157"/>
      <c r="W172" s="157"/>
      <c r="X172" s="157"/>
      <c r="Y172" s="157"/>
      <c r="Z172" s="157"/>
      <c r="AA172" s="157"/>
      <c r="AB172" s="157"/>
      <c r="AC172" s="157"/>
      <c r="AD172" s="157"/>
      <c r="AE172" s="157"/>
      <c r="AF172" s="157"/>
      <c r="AG172" s="249"/>
      <c r="AH172" s="250"/>
      <c r="AI172" s="157"/>
      <c r="AJ172" s="157"/>
      <c r="AK172" s="157"/>
      <c r="AL172" s="157"/>
      <c r="AM172" s="157"/>
      <c r="AN172" s="225">
        <f>AN70</f>
        <v>0.769</v>
      </c>
      <c r="AO172" s="225">
        <f>AO70</f>
        <v>0.772</v>
      </c>
      <c r="AP172" s="225">
        <f>AP70</f>
        <v>0.775</v>
      </c>
      <c r="AQ172" s="225">
        <f>AQ70</f>
        <v>0.7779999999999999</v>
      </c>
      <c r="AR172" s="225">
        <f>AR70</f>
        <v>0.7809999999999999</v>
      </c>
      <c r="AS172" s="251">
        <f>AS70</f>
        <v>0.784</v>
      </c>
      <c r="AT172" s="252">
        <f>AT70</f>
        <v>0.787</v>
      </c>
      <c r="AU172" s="225">
        <f>AU70</f>
        <v>0.79</v>
      </c>
      <c r="AV172" s="225">
        <f>AV70</f>
        <v>0.7929999999999999</v>
      </c>
      <c r="AW172" s="225">
        <f>AW70</f>
        <v>0.7959999999999999</v>
      </c>
      <c r="AX172" s="225">
        <f>AX70</f>
        <v>0.799</v>
      </c>
      <c r="AY172" s="225">
        <f>AY70</f>
        <v>0.8019999999999999</v>
      </c>
      <c r="AZ172" s="225">
        <f>AZ70</f>
        <v>0.805</v>
      </c>
      <c r="BA172" s="225">
        <f>BA70</f>
        <v>0.8080000000000001</v>
      </c>
      <c r="BB172" s="225">
        <f>BB70</f>
        <v>0.8109999999999999</v>
      </c>
      <c r="BC172" s="225">
        <f>BC70</f>
        <v>0.8140000000000001</v>
      </c>
      <c r="BD172" s="225">
        <f>BD70</f>
        <v>0.8169999999999999</v>
      </c>
      <c r="BE172" s="251">
        <f>BE70</f>
        <v>0.82</v>
      </c>
      <c r="BF172" s="253">
        <f>BF164</f>
        <v>0.823</v>
      </c>
      <c r="BG172" s="219">
        <f>BG164</f>
        <v>0.826</v>
      </c>
      <c r="BH172" s="219">
        <f>BH164</f>
        <v>0.829</v>
      </c>
      <c r="BI172" s="219">
        <f>BI164</f>
        <v>0.832</v>
      </c>
      <c r="BJ172" s="219">
        <f>BJ164</f>
        <v>0.835</v>
      </c>
      <c r="BK172" s="219">
        <f>BK164</f>
        <v>0.838</v>
      </c>
      <c r="BL172" s="225">
        <f>BL164</f>
        <v>0.841</v>
      </c>
      <c r="BM172" s="225">
        <f>BM164</f>
        <v>0.844</v>
      </c>
      <c r="BN172" s="225">
        <f>BN164</f>
        <v>0.847</v>
      </c>
      <c r="BO172" s="225">
        <f>BO164</f>
        <v>0.85</v>
      </c>
      <c r="BP172" s="225">
        <f>BP164</f>
        <v>0.853</v>
      </c>
      <c r="BQ172" s="251">
        <f>BQ164</f>
        <v>0.856</v>
      </c>
      <c r="BR172" s="248">
        <f>LOOKUP($L$209,$J$3:$BQ$3,J172:BQ172)</f>
        <v>0</v>
      </c>
    </row>
    <row r="173" ht="12" customHeight="1">
      <c r="A173" s="10"/>
      <c r="B173" s="11"/>
      <c r="C173" t="s" s="154">
        <f>C165</f>
        <v>2500</v>
      </c>
      <c r="D173" s="219">
        <f>E172</f>
        <v>400</v>
      </c>
      <c r="E173" s="219">
        <f>D173+200</f>
        <v>600</v>
      </c>
      <c r="F173" t="s" s="154">
        <v>2631</v>
      </c>
      <c r="G173" s="157"/>
      <c r="H173" s="265"/>
      <c r="I173" s="232"/>
      <c r="J173" s="225"/>
      <c r="K173" s="225"/>
      <c r="L173" s="281"/>
      <c r="M173" s="281"/>
      <c r="N173" s="225"/>
      <c r="O173" s="225"/>
      <c r="P173" s="225"/>
      <c r="Q173" s="225"/>
      <c r="R173" s="225"/>
      <c r="S173" s="225"/>
      <c r="T173" s="225"/>
      <c r="U173" s="225"/>
      <c r="V173" s="157"/>
      <c r="W173" s="157"/>
      <c r="X173" s="157"/>
      <c r="Y173" s="157"/>
      <c r="Z173" s="157"/>
      <c r="AA173" s="157"/>
      <c r="AB173" s="157"/>
      <c r="AC173" s="157"/>
      <c r="AD173" s="157"/>
      <c r="AE173" s="157"/>
      <c r="AF173" s="157"/>
      <c r="AG173" s="249"/>
      <c r="AH173" s="250"/>
      <c r="AI173" s="157"/>
      <c r="AJ173" s="157"/>
      <c r="AK173" s="157"/>
      <c r="AL173" s="157"/>
      <c r="AM173" s="157"/>
      <c r="AN173" s="225">
        <f>AN74</f>
        <v>1.001</v>
      </c>
      <c r="AO173" s="225">
        <f>AO74</f>
        <v>1.004</v>
      </c>
      <c r="AP173" s="225">
        <f>AP74</f>
        <v>1.007</v>
      </c>
      <c r="AQ173" s="225">
        <f>AQ74</f>
        <v>1.01</v>
      </c>
      <c r="AR173" s="225">
        <f>AR74</f>
        <v>1.013</v>
      </c>
      <c r="AS173" s="251">
        <f>AS74</f>
        <v>1.016</v>
      </c>
      <c r="AT173" s="252">
        <f>AT74</f>
        <v>1.019</v>
      </c>
      <c r="AU173" s="225">
        <f>AU74</f>
        <v>1.022</v>
      </c>
      <c r="AV173" s="225">
        <f>AV74</f>
        <v>1.025</v>
      </c>
      <c r="AW173" s="225">
        <f>AW74</f>
        <v>1.028</v>
      </c>
      <c r="AX173" s="225">
        <f>AX74</f>
        <v>1.031</v>
      </c>
      <c r="AY173" s="225">
        <f>AY74</f>
        <v>1.034</v>
      </c>
      <c r="AZ173" s="225">
        <f>AZ74</f>
        <v>1.037</v>
      </c>
      <c r="BA173" s="225">
        <f>BA74</f>
        <v>1.04</v>
      </c>
      <c r="BB173" s="225">
        <f>BB74</f>
        <v>1.043</v>
      </c>
      <c r="BC173" s="225">
        <f>BC74</f>
        <v>1.046</v>
      </c>
      <c r="BD173" s="225">
        <f>BD74</f>
        <v>1.049</v>
      </c>
      <c r="BE173" s="251">
        <f>BE74</f>
        <v>1.052</v>
      </c>
      <c r="BF173" s="253">
        <f>BF165</f>
        <v>1.055</v>
      </c>
      <c r="BG173" s="219">
        <f>BG165</f>
        <v>1.058</v>
      </c>
      <c r="BH173" s="219">
        <f>BH165</f>
        <v>1.061</v>
      </c>
      <c r="BI173" s="219">
        <f>BI165</f>
        <v>1.064</v>
      </c>
      <c r="BJ173" s="219">
        <f>BJ165</f>
        <v>1.067</v>
      </c>
      <c r="BK173" s="219">
        <f>BK165</f>
        <v>1.07</v>
      </c>
      <c r="BL173" s="225">
        <f>BL165</f>
        <v>1.073</v>
      </c>
      <c r="BM173" s="225">
        <f>BM165</f>
        <v>1.077</v>
      </c>
      <c r="BN173" s="225">
        <f>BN165</f>
        <v>1.081</v>
      </c>
      <c r="BO173" s="225">
        <f>BO165</f>
        <v>1.085</v>
      </c>
      <c r="BP173" s="225">
        <f>BP165</f>
        <v>1.089</v>
      </c>
      <c r="BQ173" s="251">
        <f>BQ165</f>
        <v>1.093</v>
      </c>
      <c r="BR173" s="248">
        <f>LOOKUP($L$209,$J$3:$BQ$3,J173:BQ173)</f>
        <v>0</v>
      </c>
    </row>
    <row r="174" ht="12" customHeight="1">
      <c r="A174" s="10"/>
      <c r="B174" s="11"/>
      <c r="C174" t="s" s="255">
        <f>C166</f>
        <v>2500</v>
      </c>
      <c r="D174" s="271">
        <f>E173</f>
        <v>600</v>
      </c>
      <c r="E174" s="271">
        <f>E169</f>
        <v>10000</v>
      </c>
      <c r="F174" t="s" s="255">
        <v>2632</v>
      </c>
      <c r="G174" s="256"/>
      <c r="H174" s="267"/>
      <c r="I174" s="257"/>
      <c r="J174" s="258"/>
      <c r="K174" s="258"/>
      <c r="L174" s="258"/>
      <c r="M174" s="258"/>
      <c r="N174" s="258"/>
      <c r="O174" s="258"/>
      <c r="P174" s="258"/>
      <c r="Q174" s="258"/>
      <c r="R174" s="258"/>
      <c r="S174" s="258"/>
      <c r="T174" s="258"/>
      <c r="U174" s="258"/>
      <c r="V174" s="256"/>
      <c r="W174" s="256"/>
      <c r="X174" s="256"/>
      <c r="Y174" s="256"/>
      <c r="Z174" s="256"/>
      <c r="AA174" s="256"/>
      <c r="AB174" s="256"/>
      <c r="AC174" s="256"/>
      <c r="AD174" s="256"/>
      <c r="AE174" s="256"/>
      <c r="AF174" s="256"/>
      <c r="AG174" s="259"/>
      <c r="AH174" s="260"/>
      <c r="AI174" s="256"/>
      <c r="AJ174" s="256"/>
      <c r="AK174" s="256"/>
      <c r="AL174" s="256"/>
      <c r="AM174" s="256"/>
      <c r="AN174" s="258">
        <f>AN75</f>
        <v>2.655</v>
      </c>
      <c r="AO174" s="258">
        <f>AO75</f>
        <v>2.664</v>
      </c>
      <c r="AP174" s="258">
        <f>AP75</f>
        <v>2.673</v>
      </c>
      <c r="AQ174" s="258">
        <f>AQ75</f>
        <v>2.682</v>
      </c>
      <c r="AR174" s="258">
        <f>AR75</f>
        <v>2.691</v>
      </c>
      <c r="AS174" s="272">
        <f>AS75</f>
        <v>2.7</v>
      </c>
      <c r="AT174" s="273">
        <f>AT75</f>
        <v>2.709</v>
      </c>
      <c r="AU174" s="258">
        <f>AU75</f>
        <v>2.718</v>
      </c>
      <c r="AV174" s="258">
        <f>AV75</f>
        <v>2.727</v>
      </c>
      <c r="AW174" s="258">
        <f>AW75</f>
        <v>2.736</v>
      </c>
      <c r="AX174" s="258">
        <f>AX75</f>
        <v>2.745</v>
      </c>
      <c r="AY174" s="258">
        <f>AY75</f>
        <v>2.754</v>
      </c>
      <c r="AZ174" s="258">
        <f>AZ75</f>
        <v>2.763</v>
      </c>
      <c r="BA174" s="258">
        <f>BA75</f>
        <v>2.772</v>
      </c>
      <c r="BB174" s="258">
        <f>BB75</f>
        <v>2.781</v>
      </c>
      <c r="BC174" s="258">
        <f>BC75</f>
        <v>2.79</v>
      </c>
      <c r="BD174" s="258">
        <f>BD75</f>
        <v>2.799</v>
      </c>
      <c r="BE174" s="272">
        <f>BE75</f>
        <v>2.808</v>
      </c>
      <c r="BF174" s="274">
        <f>BF166</f>
        <v>2.817</v>
      </c>
      <c r="BG174" s="271">
        <f>BG166</f>
        <v>2.826</v>
      </c>
      <c r="BH174" s="271">
        <f>BH166</f>
        <v>2.835</v>
      </c>
      <c r="BI174" s="271">
        <f>BI166</f>
        <v>2.844</v>
      </c>
      <c r="BJ174" s="271">
        <f>BJ166</f>
        <v>2.853</v>
      </c>
      <c r="BK174" s="271">
        <f>BK166</f>
        <v>2.862</v>
      </c>
      <c r="BL174" s="258">
        <f>BL166</f>
        <v>2.871</v>
      </c>
      <c r="BM174" s="258">
        <f>BM166</f>
        <v>2.88</v>
      </c>
      <c r="BN174" s="258">
        <f>BN166</f>
        <v>2.889</v>
      </c>
      <c r="BO174" s="258">
        <f>BO166</f>
        <v>2.898</v>
      </c>
      <c r="BP174" s="258">
        <f>BP166</f>
        <v>2.907</v>
      </c>
      <c r="BQ174" s="272">
        <f>BQ166</f>
        <v>2.917</v>
      </c>
      <c r="BR174" s="248">
        <f>LOOKUP($L$209,$J$3:$BQ$3,J174:BQ174)</f>
        <v>0</v>
      </c>
    </row>
    <row r="175" ht="12" customHeight="1">
      <c r="A175" s="10"/>
      <c r="B175" s="11"/>
      <c r="C175" t="s" s="238">
        <f>C167</f>
        <v>2609</v>
      </c>
      <c r="D175" s="239">
        <f t="shared" si="6812" ref="D175:D191">0</f>
        <v>0</v>
      </c>
      <c r="E175" s="239">
        <f t="shared" si="6813" ref="E175:E191">75</f>
        <v>75</v>
      </c>
      <c r="F175" t="s" s="238">
        <v>2633</v>
      </c>
      <c r="G175" s="240"/>
      <c r="H175" s="268"/>
      <c r="I175" s="241"/>
      <c r="J175" s="242"/>
      <c r="K175" s="242"/>
      <c r="L175" s="242"/>
      <c r="M175" s="242"/>
      <c r="N175" s="242"/>
      <c r="O175" s="242"/>
      <c r="P175" s="242"/>
      <c r="Q175" s="242"/>
      <c r="R175" s="242"/>
      <c r="S175" s="242"/>
      <c r="T175" s="242"/>
      <c r="U175" s="242"/>
      <c r="V175" s="240"/>
      <c r="W175" s="240"/>
      <c r="X175" s="240"/>
      <c r="Y175" s="240"/>
      <c r="Z175" s="240"/>
      <c r="AA175" s="240"/>
      <c r="AB175" s="240"/>
      <c r="AC175" s="240"/>
      <c r="AD175" s="240"/>
      <c r="AE175" s="240"/>
      <c r="AF175" s="240"/>
      <c r="AG175" s="243"/>
      <c r="AH175" s="244"/>
      <c r="AI175" s="240"/>
      <c r="AJ175" s="240"/>
      <c r="AK175" s="240"/>
      <c r="AL175" s="240"/>
      <c r="AM175" s="240"/>
      <c r="AN175" s="242">
        <f>AN77</f>
        <v>0.7470000000000001</v>
      </c>
      <c r="AO175" s="242">
        <f>AO77</f>
        <v>0.749</v>
      </c>
      <c r="AP175" s="242">
        <f>AP77</f>
        <v>0.751</v>
      </c>
      <c r="AQ175" s="242">
        <f>AQ77</f>
        <v>0.7529999999999999</v>
      </c>
      <c r="AR175" s="242">
        <f>AR77</f>
        <v>0.755</v>
      </c>
      <c r="AS175" s="245">
        <f>AS77</f>
        <v>0.757</v>
      </c>
      <c r="AT175" s="246">
        <f>AT77</f>
        <v>0.7590000000000001</v>
      </c>
      <c r="AU175" s="242">
        <f>AU77</f>
        <v>0.7609999999999999</v>
      </c>
      <c r="AV175" s="242">
        <f>AV77</f>
        <v>0.763</v>
      </c>
      <c r="AW175" s="242">
        <f>AW77</f>
        <v>0.765</v>
      </c>
      <c r="AX175" s="242">
        <f>AX77</f>
        <v>0.768</v>
      </c>
      <c r="AY175" s="242">
        <f>AY77</f>
        <v>0.7709999999999999</v>
      </c>
      <c r="AZ175" s="242">
        <f>AZ77</f>
        <v>0.774</v>
      </c>
      <c r="BA175" s="242">
        <f>BA77</f>
        <v>0.777</v>
      </c>
      <c r="BB175" s="242">
        <f>BB77</f>
        <v>0.78</v>
      </c>
      <c r="BC175" s="242">
        <f>BC77</f>
        <v>0.783</v>
      </c>
      <c r="BD175" s="242">
        <f>BD77</f>
        <v>0.7859999999999999</v>
      </c>
      <c r="BE175" s="245">
        <f>BE77</f>
        <v>0.789</v>
      </c>
      <c r="BF175" s="247">
        <f>BF167</f>
        <v>0.792</v>
      </c>
      <c r="BG175" s="239">
        <f>BG167</f>
        <v>0.795</v>
      </c>
      <c r="BH175" s="239">
        <f>BH167</f>
        <v>0.798</v>
      </c>
      <c r="BI175" s="239">
        <f>BI167</f>
        <v>0.801</v>
      </c>
      <c r="BJ175" s="239">
        <f>BJ167</f>
        <v>0.804</v>
      </c>
      <c r="BK175" s="239">
        <f>BK167</f>
        <v>0.8070000000000001</v>
      </c>
      <c r="BL175" s="242">
        <f>BL167</f>
        <v>0.8100000000000001</v>
      </c>
      <c r="BM175" s="242">
        <f>BM167</f>
        <v>0.8129999999999999</v>
      </c>
      <c r="BN175" s="242">
        <f>BN167</f>
        <v>0.8159999999999999</v>
      </c>
      <c r="BO175" s="242">
        <f>BO167</f>
        <v>0.819</v>
      </c>
      <c r="BP175" s="242">
        <f>BP167</f>
        <v>0.822</v>
      </c>
      <c r="BQ175" s="245">
        <f>BQ167</f>
        <v>0.825</v>
      </c>
      <c r="BR175" s="248">
        <f>LOOKUP($L$209,$J$3:$BQ$3,J175:BQ175)</f>
        <v>0</v>
      </c>
    </row>
    <row r="176" ht="12" customHeight="1">
      <c r="A176" s="10"/>
      <c r="B176" s="11"/>
      <c r="C176" t="s" s="154">
        <f>C168</f>
        <v>2609</v>
      </c>
      <c r="D176" s="219">
        <f>E175</f>
        <v>75</v>
      </c>
      <c r="E176" s="219">
        <f>D176+125</f>
        <v>200</v>
      </c>
      <c r="F176" t="s" s="154">
        <v>2634</v>
      </c>
      <c r="G176" s="157"/>
      <c r="H176" s="265"/>
      <c r="I176" s="232"/>
      <c r="J176" s="225"/>
      <c r="K176" s="225"/>
      <c r="L176" s="225"/>
      <c r="M176" s="225"/>
      <c r="N176" s="225"/>
      <c r="O176" s="225"/>
      <c r="P176" s="225"/>
      <c r="Q176" s="225"/>
      <c r="R176" s="225"/>
      <c r="S176" s="225"/>
      <c r="T176" s="225"/>
      <c r="U176" s="225"/>
      <c r="V176" s="157"/>
      <c r="W176" s="157"/>
      <c r="X176" s="157"/>
      <c r="Y176" s="157"/>
      <c r="Z176" s="157"/>
      <c r="AA176" s="157"/>
      <c r="AB176" s="157"/>
      <c r="AC176" s="157"/>
      <c r="AD176" s="157"/>
      <c r="AE176" s="157"/>
      <c r="AF176" s="157"/>
      <c r="AG176" s="249"/>
      <c r="AH176" s="250"/>
      <c r="AI176" s="157"/>
      <c r="AJ176" s="157"/>
      <c r="AK176" s="157"/>
      <c r="AL176" s="157"/>
      <c r="AM176" s="157"/>
      <c r="AN176" s="225">
        <f>AN78</f>
        <v>0.909</v>
      </c>
      <c r="AO176" s="225">
        <f>AO78</f>
        <v>0.9120000000000001</v>
      </c>
      <c r="AP176" s="225">
        <f>AP78</f>
        <v>0.915</v>
      </c>
      <c r="AQ176" s="225">
        <f>AQ78</f>
        <v>0.9179999999999999</v>
      </c>
      <c r="AR176" s="225">
        <f>AR78</f>
        <v>0.9209999999999999</v>
      </c>
      <c r="AS176" s="251">
        <f>AS78</f>
        <v>0.924</v>
      </c>
      <c r="AT176" s="252">
        <f>AT78</f>
        <v>0.9269999999999999</v>
      </c>
      <c r="AU176" s="225">
        <f>AU78</f>
        <v>0.93</v>
      </c>
      <c r="AV176" s="225">
        <f>AV78</f>
        <v>0.9330000000000001</v>
      </c>
      <c r="AW176" s="225">
        <f>AW78</f>
        <v>0.9359999999999999</v>
      </c>
      <c r="AX176" s="225">
        <f>AX78</f>
        <v>0.9390000000000001</v>
      </c>
      <c r="AY176" s="225">
        <f>AY78</f>
        <v>0.9419999999999999</v>
      </c>
      <c r="AZ176" s="225">
        <f>AZ78</f>
        <v>0.945</v>
      </c>
      <c r="BA176" s="225">
        <f>BA78</f>
        <v>0.9480000000000001</v>
      </c>
      <c r="BB176" s="225">
        <f>BB78</f>
        <v>0.951</v>
      </c>
      <c r="BC176" s="225">
        <f>BC78</f>
        <v>0.9540000000000001</v>
      </c>
      <c r="BD176" s="225">
        <f>BD78</f>
        <v>0.9570000000000001</v>
      </c>
      <c r="BE176" s="251">
        <f>BE78</f>
        <v>0.96</v>
      </c>
      <c r="BF176" s="253">
        <f>BF168</f>
        <v>0.963</v>
      </c>
      <c r="BG176" s="219">
        <f>BG168</f>
        <v>0.966</v>
      </c>
      <c r="BH176" s="219">
        <f>BH168</f>
        <v>0.969</v>
      </c>
      <c r="BI176" s="219">
        <f>BI168</f>
        <v>0.972</v>
      </c>
      <c r="BJ176" s="219">
        <f>BJ168</f>
        <v>0.975</v>
      </c>
      <c r="BK176" s="219">
        <f>BK168</f>
        <v>0.978</v>
      </c>
      <c r="BL176" s="225">
        <f>BL168</f>
        <v>0.981</v>
      </c>
      <c r="BM176" s="225">
        <f>BM168</f>
        <v>0.984</v>
      </c>
      <c r="BN176" s="225">
        <f>BN168</f>
        <v>0.987</v>
      </c>
      <c r="BO176" s="225">
        <f>BO168</f>
        <v>0.99</v>
      </c>
      <c r="BP176" s="225">
        <f>BP168</f>
        <v>0.993</v>
      </c>
      <c r="BQ176" s="251">
        <f>BQ168</f>
        <v>0.996</v>
      </c>
      <c r="BR176" s="248">
        <f>LOOKUP($L$209,$J$3:$BQ$3,J176:BQ176)</f>
        <v>0</v>
      </c>
    </row>
    <row r="177" ht="12" customHeight="1">
      <c r="A177" s="10"/>
      <c r="B177" s="11"/>
      <c r="C177" t="s" s="154">
        <f>C169</f>
        <v>2609</v>
      </c>
      <c r="D177" s="219">
        <f>E176</f>
        <v>200</v>
      </c>
      <c r="E177" s="219">
        <f>E174</f>
        <v>10000</v>
      </c>
      <c r="F177" t="s" s="154">
        <v>2635</v>
      </c>
      <c r="G177" s="157"/>
      <c r="H177" s="265"/>
      <c r="I177" s="232"/>
      <c r="J177" s="225"/>
      <c r="K177" s="225"/>
      <c r="L177" s="225"/>
      <c r="M177" s="225"/>
      <c r="N177" s="225"/>
      <c r="O177" s="225"/>
      <c r="P177" s="225"/>
      <c r="Q177" s="225"/>
      <c r="R177" s="225"/>
      <c r="S177" s="225"/>
      <c r="T177" s="225"/>
      <c r="U177" s="225"/>
      <c r="V177" s="157"/>
      <c r="W177" s="157"/>
      <c r="X177" s="157"/>
      <c r="Y177" s="157"/>
      <c r="Z177" s="157"/>
      <c r="AA177" s="157"/>
      <c r="AB177" s="157"/>
      <c r="AC177" s="157"/>
      <c r="AD177" s="157"/>
      <c r="AE177" s="157"/>
      <c r="AF177" s="157"/>
      <c r="AG177" s="249"/>
      <c r="AH177" s="250"/>
      <c r="AI177" s="157"/>
      <c r="AJ177" s="157"/>
      <c r="AK177" s="157"/>
      <c r="AL177" s="157"/>
      <c r="AM177" s="157"/>
      <c r="AN177" s="225">
        <f>AN83</f>
        <v>2.655</v>
      </c>
      <c r="AO177" s="225">
        <f>AO83</f>
        <v>2.664</v>
      </c>
      <c r="AP177" s="225">
        <f>AP83</f>
        <v>2.673</v>
      </c>
      <c r="AQ177" s="225">
        <f>AQ83</f>
        <v>2.682</v>
      </c>
      <c r="AR177" s="225">
        <f>AR83</f>
        <v>2.691</v>
      </c>
      <c r="AS177" s="251">
        <f>AS83</f>
        <v>2.7</v>
      </c>
      <c r="AT177" s="252">
        <f>AT83</f>
        <v>2.709</v>
      </c>
      <c r="AU177" s="225">
        <f>AU83</f>
        <v>2.718</v>
      </c>
      <c r="AV177" s="225">
        <f>AV83</f>
        <v>2.727</v>
      </c>
      <c r="AW177" s="225">
        <f>AW83</f>
        <v>2.736</v>
      </c>
      <c r="AX177" s="225">
        <f>AX83</f>
        <v>2.745</v>
      </c>
      <c r="AY177" s="225">
        <f>AY83</f>
        <v>2.754</v>
      </c>
      <c r="AZ177" s="225">
        <f>AZ83</f>
        <v>2.763</v>
      </c>
      <c r="BA177" s="225">
        <f>BA83</f>
        <v>2.772</v>
      </c>
      <c r="BB177" s="225">
        <f>BB83</f>
        <v>2.781</v>
      </c>
      <c r="BC177" s="225">
        <f>BC83</f>
        <v>2.79</v>
      </c>
      <c r="BD177" s="225">
        <f>BD83</f>
        <v>2.799</v>
      </c>
      <c r="BE177" s="251">
        <f>BE83</f>
        <v>2.808</v>
      </c>
      <c r="BF177" s="253">
        <f>BF169</f>
        <v>2.817</v>
      </c>
      <c r="BG177" s="219">
        <f>BG169</f>
        <v>2.826</v>
      </c>
      <c r="BH177" s="219">
        <f>BH169</f>
        <v>2.835</v>
      </c>
      <c r="BI177" s="219">
        <f>BI169</f>
        <v>2.844</v>
      </c>
      <c r="BJ177" s="219">
        <f>BJ169</f>
        <v>2.853</v>
      </c>
      <c r="BK177" s="219">
        <f>BK169</f>
        <v>2.862</v>
      </c>
      <c r="BL177" s="225">
        <f>BL169</f>
        <v>2.871</v>
      </c>
      <c r="BM177" s="225">
        <f>BM169</f>
        <v>2.88</v>
      </c>
      <c r="BN177" s="225">
        <f>BN169</f>
        <v>2.889</v>
      </c>
      <c r="BO177" s="225">
        <f>BO169</f>
        <v>2.898</v>
      </c>
      <c r="BP177" s="225">
        <f>BP169</f>
        <v>2.907</v>
      </c>
      <c r="BQ177" s="251">
        <f>BQ169</f>
        <v>2.917</v>
      </c>
      <c r="BR177" s="248">
        <f>LOOKUP($L$209,$J$3:$BQ$3,J177:BQ177)</f>
        <v>0</v>
      </c>
    </row>
    <row r="178" ht="12" customHeight="1">
      <c r="A178" s="10"/>
      <c r="B178" s="263"/>
      <c r="C178" t="s" s="255">
        <f t="shared" si="6913" ref="C178:BE178">""</f>
      </c>
      <c r="D178" t="s" s="266">
        <f t="shared" si="6913"/>
      </c>
      <c r="E178" t="s" s="266">
        <f t="shared" si="6913"/>
      </c>
      <c r="F178" t="s" s="266">
        <f t="shared" si="6913"/>
      </c>
      <c r="G178" s="256"/>
      <c r="H178" s="267"/>
      <c r="I178" s="257"/>
      <c r="J178" s="258"/>
      <c r="K178" s="258"/>
      <c r="L178" s="258"/>
      <c r="M178" s="258"/>
      <c r="N178" s="258"/>
      <c r="O178" s="258"/>
      <c r="P178" s="258"/>
      <c r="Q178" s="258"/>
      <c r="R178" s="258"/>
      <c r="S178" s="258"/>
      <c r="T178" s="258"/>
      <c r="U178" s="258"/>
      <c r="V178" s="256"/>
      <c r="W178" s="256"/>
      <c r="X178" s="256"/>
      <c r="Y178" s="256"/>
      <c r="Z178" s="256"/>
      <c r="AA178" s="256"/>
      <c r="AB178" s="256"/>
      <c r="AC178" s="256"/>
      <c r="AD178" s="256"/>
      <c r="AE178" s="256"/>
      <c r="AF178" s="256"/>
      <c r="AG178" s="259"/>
      <c r="AH178" s="260"/>
      <c r="AI178" s="256"/>
      <c r="AJ178" s="256"/>
      <c r="AK178" s="256"/>
      <c r="AL178" s="256"/>
      <c r="AM178" s="256"/>
      <c r="AN178" t="s" s="255">
        <f t="shared" si="6913"/>
      </c>
      <c r="AO178" t="s" s="255">
        <f t="shared" si="6913"/>
      </c>
      <c r="AP178" t="s" s="255">
        <f t="shared" si="6913"/>
      </c>
      <c r="AQ178" t="s" s="255">
        <f t="shared" si="6913"/>
      </c>
      <c r="AR178" t="s" s="255">
        <f t="shared" si="6913"/>
      </c>
      <c r="AS178" t="s" s="261">
        <f t="shared" si="6913"/>
      </c>
      <c r="AT178" t="s" s="262">
        <f t="shared" si="6913"/>
      </c>
      <c r="AU178" t="s" s="255">
        <f t="shared" si="6913"/>
      </c>
      <c r="AV178" t="s" s="255">
        <f t="shared" si="6913"/>
      </c>
      <c r="AW178" t="s" s="255">
        <f t="shared" si="6913"/>
      </c>
      <c r="AX178" t="s" s="255">
        <f t="shared" si="6913"/>
      </c>
      <c r="AY178" t="s" s="255">
        <f t="shared" si="6913"/>
      </c>
      <c r="AZ178" t="s" s="255">
        <f t="shared" si="6913"/>
      </c>
      <c r="BA178" t="s" s="255">
        <f t="shared" si="6913"/>
      </c>
      <c r="BB178" t="s" s="255">
        <f t="shared" si="6913"/>
      </c>
      <c r="BC178" t="s" s="255">
        <f t="shared" si="6913"/>
      </c>
      <c r="BD178" t="s" s="255">
        <f t="shared" si="6913"/>
      </c>
      <c r="BE178" t="s" s="261">
        <f t="shared" si="6913"/>
      </c>
      <c r="BF178" t="s" s="262">
        <f>BF170</f>
      </c>
      <c r="BG178" t="s" s="255">
        <f>BG170</f>
      </c>
      <c r="BH178" t="s" s="255">
        <f>BH170</f>
      </c>
      <c r="BI178" t="s" s="255">
        <f>BI170</f>
      </c>
      <c r="BJ178" t="s" s="255">
        <f>BJ170</f>
      </c>
      <c r="BK178" t="s" s="255">
        <f>BK170</f>
      </c>
      <c r="BL178" t="s" s="255">
        <f>BL170</f>
      </c>
      <c r="BM178" t="s" s="255">
        <f>BM170</f>
      </c>
      <c r="BN178" t="s" s="255">
        <f>BN170</f>
      </c>
      <c r="BO178" t="s" s="255">
        <f>BO170</f>
      </c>
      <c r="BP178" t="s" s="255">
        <f>BP170</f>
      </c>
      <c r="BQ178" t="s" s="261">
        <f>BQ170</f>
      </c>
      <c r="BR178" s="248">
        <f>LOOKUP($L$209,$J$3:$BQ$3,J178:BQ178)</f>
        <v>0</v>
      </c>
    </row>
    <row r="179" ht="12" customHeight="1">
      <c r="A179" s="224">
        <v>6</v>
      </c>
      <c r="B179" t="s" s="237">
        <f>B85</f>
        <v>2636</v>
      </c>
      <c r="C179" t="s" s="238">
        <f>C171</f>
        <v>2500</v>
      </c>
      <c r="D179" s="239">
        <f t="shared" si="6812"/>
        <v>0</v>
      </c>
      <c r="E179" s="239">
        <f t="shared" si="6951" ref="E179:E187">300</f>
        <v>300</v>
      </c>
      <c r="F179" t="s" s="238">
        <v>2637</v>
      </c>
      <c r="G179" s="240"/>
      <c r="H179" s="268"/>
      <c r="I179" s="241"/>
      <c r="J179" s="242"/>
      <c r="K179" s="242"/>
      <c r="L179" s="242"/>
      <c r="M179" s="242"/>
      <c r="N179" s="242"/>
      <c r="O179" s="242"/>
      <c r="P179" s="242"/>
      <c r="Q179" s="242"/>
      <c r="R179" s="242"/>
      <c r="S179" s="242"/>
      <c r="T179" s="242"/>
      <c r="U179" s="242"/>
      <c r="V179" s="240"/>
      <c r="W179" s="240"/>
      <c r="X179" s="240"/>
      <c r="Y179" s="240"/>
      <c r="Z179" s="240"/>
      <c r="AA179" s="240"/>
      <c r="AB179" s="240"/>
      <c r="AC179" s="240"/>
      <c r="AD179" s="240"/>
      <c r="AE179" s="240"/>
      <c r="AF179" s="240"/>
      <c r="AG179" s="243"/>
      <c r="AH179" s="244"/>
      <c r="AI179" s="240"/>
      <c r="AJ179" s="240"/>
      <c r="AK179" s="240"/>
      <c r="AL179" s="240"/>
      <c r="AM179" s="240"/>
      <c r="AN179" s="242">
        <f>AN85</f>
        <v>0.549</v>
      </c>
      <c r="AO179" s="242">
        <f>AO85</f>
        <v>0.5509999999999999</v>
      </c>
      <c r="AP179" s="242">
        <f>AP85</f>
        <v>0.5529999999999999</v>
      </c>
      <c r="AQ179" s="242">
        <f>AQ85</f>
        <v>0.5549999999999999</v>
      </c>
      <c r="AR179" s="242">
        <f>AR85</f>
        <v>0.5570000000000001</v>
      </c>
      <c r="AS179" s="245">
        <f>AS85</f>
        <v>0.5589999999999999</v>
      </c>
      <c r="AT179" s="246">
        <f>AT85</f>
        <v>0.5610000000000001</v>
      </c>
      <c r="AU179" s="242">
        <f>AU85</f>
        <v>0.5629999999999999</v>
      </c>
      <c r="AV179" s="242">
        <f>AV85</f>
        <v>0.5650000000000001</v>
      </c>
      <c r="AW179" s="242">
        <f>AW85</f>
        <v>0.5669999999999999</v>
      </c>
      <c r="AX179" s="242">
        <f>AX85</f>
        <v>0.569</v>
      </c>
      <c r="AY179" s="242">
        <f>AY85</f>
        <v>0.571</v>
      </c>
      <c r="AZ179" s="242">
        <f>AZ85</f>
        <v>0.573</v>
      </c>
      <c r="BA179" s="242">
        <f>BA85</f>
        <v>0.575</v>
      </c>
      <c r="BB179" s="242">
        <f>BB85</f>
        <v>0.5770000000000001</v>
      </c>
      <c r="BC179" s="242">
        <f>BC85</f>
        <v>0.579</v>
      </c>
      <c r="BD179" s="242">
        <f>BD85</f>
        <v>0.5810000000000001</v>
      </c>
      <c r="BE179" s="245">
        <f>BE85</f>
        <v>0.583</v>
      </c>
      <c r="BF179" s="247">
        <v>0.585</v>
      </c>
      <c r="BG179" s="239">
        <v>0.587</v>
      </c>
      <c r="BH179" s="239">
        <v>0.589</v>
      </c>
      <c r="BI179" s="239">
        <v>0.591</v>
      </c>
      <c r="BJ179" s="239">
        <v>0.593</v>
      </c>
      <c r="BK179" s="239">
        <v>0.595</v>
      </c>
      <c r="BL179" s="242">
        <v>0.597</v>
      </c>
      <c r="BM179" s="242">
        <v>0.599</v>
      </c>
      <c r="BN179" s="242">
        <v>0.601</v>
      </c>
      <c r="BO179" s="242">
        <v>0.603</v>
      </c>
      <c r="BP179" s="242">
        <v>0.605</v>
      </c>
      <c r="BQ179" s="245">
        <v>0.607</v>
      </c>
      <c r="BR179" s="248">
        <f>LOOKUP($L$209,$J$3:$BQ$3,J179:BQ179)</f>
        <v>0</v>
      </c>
    </row>
    <row r="180" ht="12" customHeight="1">
      <c r="A180" s="10"/>
      <c r="B180" s="11"/>
      <c r="C180" t="s" s="154">
        <f>C172</f>
        <v>2500</v>
      </c>
      <c r="D180" s="219">
        <f>E179</f>
        <v>300</v>
      </c>
      <c r="E180" s="219">
        <f>D180+450</f>
        <v>750</v>
      </c>
      <c r="F180" t="s" s="154">
        <v>2638</v>
      </c>
      <c r="G180" s="157"/>
      <c r="H180" s="265"/>
      <c r="I180" s="232"/>
      <c r="J180" s="225"/>
      <c r="K180" s="225"/>
      <c r="L180" s="225"/>
      <c r="M180" s="225"/>
      <c r="N180" s="225"/>
      <c r="O180" s="225"/>
      <c r="P180" s="225"/>
      <c r="Q180" s="225"/>
      <c r="R180" s="225"/>
      <c r="S180" s="225"/>
      <c r="T180" s="225"/>
      <c r="U180" s="225"/>
      <c r="V180" s="157"/>
      <c r="W180" s="157"/>
      <c r="X180" s="157"/>
      <c r="Y180" s="157"/>
      <c r="Z180" s="157"/>
      <c r="AA180" s="157"/>
      <c r="AB180" s="157"/>
      <c r="AC180" s="157"/>
      <c r="AD180" s="157"/>
      <c r="AE180" s="157"/>
      <c r="AF180" s="157"/>
      <c r="AG180" s="249"/>
      <c r="AH180" s="250"/>
      <c r="AI180" s="157"/>
      <c r="AJ180" s="157"/>
      <c r="AK180" s="157"/>
      <c r="AL180" s="157"/>
      <c r="AM180" s="157"/>
      <c r="AN180" s="225">
        <f>AN86</f>
        <v>0.698</v>
      </c>
      <c r="AO180" s="225">
        <f>AO86</f>
        <v>0.7</v>
      </c>
      <c r="AP180" s="225">
        <f>AP86</f>
        <v>0.7020000000000001</v>
      </c>
      <c r="AQ180" s="225">
        <f>AQ86</f>
        <v>0.7040000000000001</v>
      </c>
      <c r="AR180" s="225">
        <f>AR86</f>
        <v>0.706</v>
      </c>
      <c r="AS180" s="251">
        <f>AS86</f>
        <v>0.708</v>
      </c>
      <c r="AT180" s="252">
        <f>AT86</f>
        <v>0.71</v>
      </c>
      <c r="AU180" s="225">
        <f>AU86</f>
        <v>0.712</v>
      </c>
      <c r="AV180" s="225">
        <f>AV86</f>
        <v>0.7140000000000001</v>
      </c>
      <c r="AW180" s="225">
        <f>AW86</f>
        <v>0.716</v>
      </c>
      <c r="AX180" s="225">
        <f>AX86</f>
        <v>0.718</v>
      </c>
      <c r="AY180" s="225">
        <f>AY86</f>
        <v>0.72</v>
      </c>
      <c r="AZ180" s="225">
        <f>AZ86</f>
        <v>0.7220000000000001</v>
      </c>
      <c r="BA180" s="225">
        <f>BA86</f>
        <v>0.724</v>
      </c>
      <c r="BB180" s="225">
        <f>BB86</f>
        <v>0.726</v>
      </c>
      <c r="BC180" s="225">
        <f>BC86</f>
        <v>0.728</v>
      </c>
      <c r="BD180" s="225">
        <f>BD86</f>
        <v>0.73</v>
      </c>
      <c r="BE180" s="251">
        <f>BE86</f>
        <v>0.732</v>
      </c>
      <c r="BF180" s="253">
        <v>0.734</v>
      </c>
      <c r="BG180" s="219">
        <v>0.736</v>
      </c>
      <c r="BH180" s="219">
        <v>0.738</v>
      </c>
      <c r="BI180" s="219">
        <v>0.74</v>
      </c>
      <c r="BJ180" s="219">
        <v>0.742</v>
      </c>
      <c r="BK180" s="219">
        <v>0.744</v>
      </c>
      <c r="BL180" s="225">
        <v>0.746</v>
      </c>
      <c r="BM180" s="225">
        <v>0.748</v>
      </c>
      <c r="BN180" s="225">
        <v>0.75</v>
      </c>
      <c r="BO180" s="225">
        <v>0.752</v>
      </c>
      <c r="BP180" s="225">
        <v>0.754</v>
      </c>
      <c r="BQ180" s="251">
        <v>0.756</v>
      </c>
      <c r="BR180" s="248">
        <f>LOOKUP($L$209,$J$3:$BQ$3,J180:BQ180)</f>
        <v>0</v>
      </c>
    </row>
    <row r="181" ht="12" customHeight="1">
      <c r="A181" s="10"/>
      <c r="B181" s="11"/>
      <c r="C181" t="s" s="154">
        <f>C173</f>
        <v>2500</v>
      </c>
      <c r="D181" s="219">
        <f>E180</f>
        <v>750</v>
      </c>
      <c r="E181" s="219">
        <f>D181+150</f>
        <v>900</v>
      </c>
      <c r="F181" t="s" s="154">
        <v>2639</v>
      </c>
      <c r="G181" s="157"/>
      <c r="H181" s="265"/>
      <c r="I181" s="232"/>
      <c r="J181" s="225"/>
      <c r="K181" s="225"/>
      <c r="L181" s="225"/>
      <c r="M181" s="225"/>
      <c r="N181" s="225"/>
      <c r="O181" s="225"/>
      <c r="P181" s="225"/>
      <c r="Q181" s="225"/>
      <c r="R181" s="225"/>
      <c r="S181" s="225"/>
      <c r="T181" s="225"/>
      <c r="U181" s="225"/>
      <c r="V181" s="157"/>
      <c r="W181" s="157"/>
      <c r="X181" s="157"/>
      <c r="Y181" s="157"/>
      <c r="Z181" s="157"/>
      <c r="AA181" s="157"/>
      <c r="AB181" s="157"/>
      <c r="AC181" s="157"/>
      <c r="AD181" s="157"/>
      <c r="AE181" s="157"/>
      <c r="AF181" s="157"/>
      <c r="AG181" s="249"/>
      <c r="AH181" s="250"/>
      <c r="AI181" s="157"/>
      <c r="AJ181" s="157"/>
      <c r="AK181" s="157"/>
      <c r="AL181" s="157"/>
      <c r="AM181" s="157"/>
      <c r="AN181" s="225">
        <f>AN90</f>
        <v>0.9</v>
      </c>
      <c r="AO181" s="225">
        <f>AO90</f>
        <v>0.9029999999999999</v>
      </c>
      <c r="AP181" s="225">
        <f>AP90</f>
        <v>0.9059999999999999</v>
      </c>
      <c r="AQ181" s="225">
        <f>AQ90</f>
        <v>0.909</v>
      </c>
      <c r="AR181" s="225">
        <f>AR90</f>
        <v>0.9120000000000001</v>
      </c>
      <c r="AS181" s="251">
        <f>AS90</f>
        <v>0.915</v>
      </c>
      <c r="AT181" s="252">
        <f>AT90</f>
        <v>0.9179999999999999</v>
      </c>
      <c r="AU181" s="225">
        <f>AU90</f>
        <v>0.9209999999999999</v>
      </c>
      <c r="AV181" s="225">
        <f>AV90</f>
        <v>0.924</v>
      </c>
      <c r="AW181" s="225">
        <f>AW90</f>
        <v>0.9269999999999999</v>
      </c>
      <c r="AX181" s="225">
        <f>AX90</f>
        <v>0.93</v>
      </c>
      <c r="AY181" s="225">
        <f>AY90</f>
        <v>0.9330000000000001</v>
      </c>
      <c r="AZ181" s="225">
        <f>AZ90</f>
        <v>0.9359999999999999</v>
      </c>
      <c r="BA181" s="225">
        <f>BA90</f>
        <v>0.9390000000000001</v>
      </c>
      <c r="BB181" s="225">
        <f>BB90</f>
        <v>0.9419999999999999</v>
      </c>
      <c r="BC181" s="225">
        <f>BC90</f>
        <v>0.945</v>
      </c>
      <c r="BD181" s="225">
        <f>BD90</f>
        <v>0.9480000000000001</v>
      </c>
      <c r="BE181" s="251">
        <f>BE90</f>
        <v>0.951</v>
      </c>
      <c r="BF181" s="253">
        <v>0.954</v>
      </c>
      <c r="BG181" s="219">
        <v>0.957</v>
      </c>
      <c r="BH181" s="219">
        <v>0.96</v>
      </c>
      <c r="BI181" s="219">
        <v>0.963</v>
      </c>
      <c r="BJ181" s="219">
        <v>0.966</v>
      </c>
      <c r="BK181" s="219">
        <v>0.969</v>
      </c>
      <c r="BL181" s="225">
        <v>0.972</v>
      </c>
      <c r="BM181" s="225">
        <v>0.975</v>
      </c>
      <c r="BN181" s="225">
        <v>0.978</v>
      </c>
      <c r="BO181" s="225">
        <v>0.981</v>
      </c>
      <c r="BP181" s="225">
        <v>0.984</v>
      </c>
      <c r="BQ181" s="251">
        <v>0.987</v>
      </c>
      <c r="BR181" s="248">
        <f>LOOKUP($L$209,$J$3:$BQ$3,J181:BQ181)</f>
        <v>0</v>
      </c>
    </row>
    <row r="182" ht="12" customHeight="1">
      <c r="A182" s="10"/>
      <c r="B182" s="11"/>
      <c r="C182" t="s" s="255">
        <f>C174</f>
        <v>2500</v>
      </c>
      <c r="D182" s="271">
        <f>E181</f>
        <v>900</v>
      </c>
      <c r="E182" s="271">
        <f>E177</f>
        <v>10000</v>
      </c>
      <c r="F182" t="s" s="255">
        <v>2640</v>
      </c>
      <c r="G182" s="256"/>
      <c r="H182" s="267"/>
      <c r="I182" s="257"/>
      <c r="J182" s="258"/>
      <c r="K182" s="258"/>
      <c r="L182" s="258"/>
      <c r="M182" s="258"/>
      <c r="N182" s="258"/>
      <c r="O182" s="258"/>
      <c r="P182" s="258"/>
      <c r="Q182" s="258"/>
      <c r="R182" s="258"/>
      <c r="S182" s="258"/>
      <c r="T182" s="258"/>
      <c r="U182" s="258"/>
      <c r="V182" s="256"/>
      <c r="W182" s="256"/>
      <c r="X182" s="256"/>
      <c r="Y182" s="256"/>
      <c r="Z182" s="256"/>
      <c r="AA182" s="256"/>
      <c r="AB182" s="256"/>
      <c r="AC182" s="256"/>
      <c r="AD182" s="256"/>
      <c r="AE182" s="256"/>
      <c r="AF182" s="256"/>
      <c r="AG182" s="259"/>
      <c r="AH182" s="260"/>
      <c r="AI182" s="256"/>
      <c r="AJ182" s="256"/>
      <c r="AK182" s="256"/>
      <c r="AL182" s="256"/>
      <c r="AM182" s="256"/>
      <c r="AN182" s="258">
        <f>AN91</f>
        <v>2.655</v>
      </c>
      <c r="AO182" s="258">
        <f>AO91</f>
        <v>2.664</v>
      </c>
      <c r="AP182" s="258">
        <f>AP91</f>
        <v>2.673</v>
      </c>
      <c r="AQ182" s="258">
        <f>AQ91</f>
        <v>2.682</v>
      </c>
      <c r="AR182" s="258">
        <f>AR91</f>
        <v>2.691</v>
      </c>
      <c r="AS182" s="272">
        <f>AS91</f>
        <v>2.7</v>
      </c>
      <c r="AT182" s="273">
        <f>AT91</f>
        <v>2.709</v>
      </c>
      <c r="AU182" s="258">
        <f>AU91</f>
        <v>2.718</v>
      </c>
      <c r="AV182" s="258">
        <f>AV91</f>
        <v>2.727</v>
      </c>
      <c r="AW182" s="258">
        <f>AW91</f>
        <v>2.736</v>
      </c>
      <c r="AX182" s="258">
        <f>AX91</f>
        <v>2.745</v>
      </c>
      <c r="AY182" s="258">
        <f>AY91</f>
        <v>2.754</v>
      </c>
      <c r="AZ182" s="258">
        <f>AZ91</f>
        <v>2.763</v>
      </c>
      <c r="BA182" s="258">
        <f>BA91</f>
        <v>2.772</v>
      </c>
      <c r="BB182" s="258">
        <f>BB91</f>
        <v>2.781</v>
      </c>
      <c r="BC182" s="258">
        <f>BC91</f>
        <v>2.79</v>
      </c>
      <c r="BD182" s="258">
        <f>BD91</f>
        <v>2.799</v>
      </c>
      <c r="BE182" s="272">
        <f>BE91</f>
        <v>2.808</v>
      </c>
      <c r="BF182" s="274">
        <f>BF149</f>
        <v>2.817</v>
      </c>
      <c r="BG182" s="271">
        <f>BG149</f>
        <v>2.826</v>
      </c>
      <c r="BH182" s="271">
        <f>BH149</f>
        <v>2.835</v>
      </c>
      <c r="BI182" s="271">
        <f>BI149</f>
        <v>2.844</v>
      </c>
      <c r="BJ182" s="271">
        <f>BJ149</f>
        <v>2.853</v>
      </c>
      <c r="BK182" s="271">
        <f>BK149</f>
        <v>2.862</v>
      </c>
      <c r="BL182" s="258">
        <f>BL149</f>
        <v>2.871</v>
      </c>
      <c r="BM182" s="258">
        <f>BM149</f>
        <v>2.88</v>
      </c>
      <c r="BN182" s="258">
        <f>BN149</f>
        <v>2.889</v>
      </c>
      <c r="BO182" s="258">
        <f>BO149</f>
        <v>2.898</v>
      </c>
      <c r="BP182" s="258">
        <f>BP149</f>
        <v>2.907</v>
      </c>
      <c r="BQ182" s="272">
        <f>BQ149</f>
        <v>2.917</v>
      </c>
      <c r="BR182" s="248">
        <f>LOOKUP($L$209,$J$3:$BQ$3,J182:BQ182)</f>
        <v>0</v>
      </c>
    </row>
    <row r="183" ht="12" customHeight="1">
      <c r="A183" s="10"/>
      <c r="B183" s="11"/>
      <c r="C183" t="s" s="238">
        <f>C175</f>
        <v>2609</v>
      </c>
      <c r="D183" s="239">
        <f t="shared" si="6812"/>
        <v>0</v>
      </c>
      <c r="E183" s="239">
        <f t="shared" si="6813"/>
        <v>75</v>
      </c>
      <c r="F183" t="s" s="238">
        <v>2641</v>
      </c>
      <c r="G183" s="240"/>
      <c r="H183" s="268"/>
      <c r="I183" s="241"/>
      <c r="J183" s="242"/>
      <c r="K183" s="242"/>
      <c r="L183" s="242"/>
      <c r="M183" s="242"/>
      <c r="N183" s="242"/>
      <c r="O183" s="242"/>
      <c r="P183" s="242"/>
      <c r="Q183" s="242"/>
      <c r="R183" s="242"/>
      <c r="S183" s="242"/>
      <c r="T183" s="242"/>
      <c r="U183" s="242"/>
      <c r="V183" s="240"/>
      <c r="W183" s="240"/>
      <c r="X183" s="240"/>
      <c r="Y183" s="240"/>
      <c r="Z183" s="240"/>
      <c r="AA183" s="240"/>
      <c r="AB183" s="240"/>
      <c r="AC183" s="240"/>
      <c r="AD183" s="240"/>
      <c r="AE183" s="240"/>
      <c r="AF183" s="240"/>
      <c r="AG183" s="243"/>
      <c r="AH183" s="244"/>
      <c r="AI183" s="240"/>
      <c r="AJ183" s="240"/>
      <c r="AK183" s="240"/>
      <c r="AL183" s="240"/>
      <c r="AM183" s="240"/>
      <c r="AN183" s="242">
        <f>AN93</f>
        <v>0.7470000000000001</v>
      </c>
      <c r="AO183" s="242">
        <f>AO93</f>
        <v>0.749</v>
      </c>
      <c r="AP183" s="242">
        <f>AP93</f>
        <v>0.751</v>
      </c>
      <c r="AQ183" s="242">
        <f>AQ93</f>
        <v>0.7529999999999999</v>
      </c>
      <c r="AR183" s="242">
        <f>AR93</f>
        <v>0.755</v>
      </c>
      <c r="AS183" s="245">
        <f>AS93</f>
        <v>0.757</v>
      </c>
      <c r="AT183" s="246">
        <f>AT93</f>
        <v>0.7590000000000001</v>
      </c>
      <c r="AU183" s="242">
        <f>AU93</f>
        <v>0.7609999999999999</v>
      </c>
      <c r="AV183" s="242">
        <f>AV93</f>
        <v>0.763</v>
      </c>
      <c r="AW183" s="242">
        <f>AW93</f>
        <v>0.765</v>
      </c>
      <c r="AX183" s="242">
        <f>AX93</f>
        <v>0.768</v>
      </c>
      <c r="AY183" s="242">
        <f>AY93</f>
        <v>0.7709999999999999</v>
      </c>
      <c r="AZ183" s="242">
        <f>AZ93</f>
        <v>0.774</v>
      </c>
      <c r="BA183" s="242">
        <f>BA93</f>
        <v>0.777</v>
      </c>
      <c r="BB183" s="242">
        <f>BB93</f>
        <v>0.78</v>
      </c>
      <c r="BC183" s="242">
        <f>BC93</f>
        <v>0.783</v>
      </c>
      <c r="BD183" s="242">
        <f>BD93</f>
        <v>0.7859999999999999</v>
      </c>
      <c r="BE183" s="245">
        <f>BE93</f>
        <v>0.789</v>
      </c>
      <c r="BF183" s="247">
        <f>BF175</f>
        <v>0.792</v>
      </c>
      <c r="BG183" s="239">
        <f>BG175</f>
        <v>0.795</v>
      </c>
      <c r="BH183" s="239">
        <f>BH175</f>
        <v>0.798</v>
      </c>
      <c r="BI183" s="239">
        <f>BI175</f>
        <v>0.801</v>
      </c>
      <c r="BJ183" s="239">
        <f>BJ175</f>
        <v>0.804</v>
      </c>
      <c r="BK183" s="239">
        <f>BK175</f>
        <v>0.8070000000000001</v>
      </c>
      <c r="BL183" s="242">
        <f>BL175</f>
        <v>0.8100000000000001</v>
      </c>
      <c r="BM183" s="242">
        <f>BM175</f>
        <v>0.8129999999999999</v>
      </c>
      <c r="BN183" s="242">
        <f>BN175</f>
        <v>0.8159999999999999</v>
      </c>
      <c r="BO183" s="242">
        <f>BO175</f>
        <v>0.819</v>
      </c>
      <c r="BP183" s="242">
        <f>BP175</f>
        <v>0.822</v>
      </c>
      <c r="BQ183" s="245">
        <f>BQ175</f>
        <v>0.825</v>
      </c>
      <c r="BR183" s="248">
        <f>LOOKUP($L$209,$J$3:$BQ$3,J183:BQ183)</f>
        <v>0</v>
      </c>
    </row>
    <row r="184" ht="12" customHeight="1">
      <c r="A184" s="10"/>
      <c r="B184" s="11"/>
      <c r="C184" t="s" s="154">
        <f>C176</f>
        <v>2609</v>
      </c>
      <c r="D184" s="219">
        <f>E183</f>
        <v>75</v>
      </c>
      <c r="E184" s="219">
        <f>D184+125</f>
        <v>200</v>
      </c>
      <c r="F184" t="s" s="154">
        <v>2642</v>
      </c>
      <c r="G184" s="157"/>
      <c r="H184" s="265"/>
      <c r="I184" s="232"/>
      <c r="J184" s="225"/>
      <c r="K184" s="225"/>
      <c r="L184" s="225"/>
      <c r="M184" s="225"/>
      <c r="N184" s="225"/>
      <c r="O184" s="225"/>
      <c r="P184" s="225"/>
      <c r="Q184" s="225"/>
      <c r="R184" s="225"/>
      <c r="S184" s="225"/>
      <c r="T184" s="225"/>
      <c r="U184" s="225"/>
      <c r="V184" s="157"/>
      <c r="W184" s="157"/>
      <c r="X184" s="157"/>
      <c r="Y184" s="157"/>
      <c r="Z184" s="157"/>
      <c r="AA184" s="157"/>
      <c r="AB184" s="157"/>
      <c r="AC184" s="157"/>
      <c r="AD184" s="157"/>
      <c r="AE184" s="157"/>
      <c r="AF184" s="157"/>
      <c r="AG184" s="249"/>
      <c r="AH184" s="250"/>
      <c r="AI184" s="157"/>
      <c r="AJ184" s="157"/>
      <c r="AK184" s="157"/>
      <c r="AL184" s="157"/>
      <c r="AM184" s="157"/>
      <c r="AN184" s="225">
        <f>AN94</f>
        <v>0.909</v>
      </c>
      <c r="AO184" s="225">
        <f>AO94</f>
        <v>0.9120000000000001</v>
      </c>
      <c r="AP184" s="225">
        <f>AP94</f>
        <v>0.915</v>
      </c>
      <c r="AQ184" s="225">
        <f>AQ94</f>
        <v>0.9179999999999999</v>
      </c>
      <c r="AR184" s="225">
        <f>AR94</f>
        <v>0.9209999999999999</v>
      </c>
      <c r="AS184" s="251">
        <f>AS94</f>
        <v>0.924</v>
      </c>
      <c r="AT184" s="252">
        <f>AT94</f>
        <v>0.9269999999999999</v>
      </c>
      <c r="AU184" s="225">
        <f>AU94</f>
        <v>0.93</v>
      </c>
      <c r="AV184" s="225">
        <f>AV94</f>
        <v>0.9330000000000001</v>
      </c>
      <c r="AW184" s="225">
        <f>AW94</f>
        <v>0.9359999999999999</v>
      </c>
      <c r="AX184" s="225">
        <f>AX94</f>
        <v>0.9390000000000001</v>
      </c>
      <c r="AY184" s="225">
        <f>AY94</f>
        <v>0.9419999999999999</v>
      </c>
      <c r="AZ184" s="225">
        <f>AZ94</f>
        <v>0.945</v>
      </c>
      <c r="BA184" s="225">
        <f>BA94</f>
        <v>0.9480000000000001</v>
      </c>
      <c r="BB184" s="225">
        <f>BB94</f>
        <v>0.951</v>
      </c>
      <c r="BC184" s="225">
        <f>BC94</f>
        <v>0.9540000000000001</v>
      </c>
      <c r="BD184" s="225">
        <f>BD94</f>
        <v>0.9570000000000001</v>
      </c>
      <c r="BE184" s="251">
        <f>BE94</f>
        <v>0.96</v>
      </c>
      <c r="BF184" s="253">
        <f>BF176</f>
        <v>0.963</v>
      </c>
      <c r="BG184" s="219">
        <f>BG176</f>
        <v>0.966</v>
      </c>
      <c r="BH184" s="219">
        <f>BH176</f>
        <v>0.969</v>
      </c>
      <c r="BI184" s="219">
        <f>BI176</f>
        <v>0.972</v>
      </c>
      <c r="BJ184" s="219">
        <f>BJ176</f>
        <v>0.975</v>
      </c>
      <c r="BK184" s="219">
        <f>BK176</f>
        <v>0.978</v>
      </c>
      <c r="BL184" s="225">
        <f>BL176</f>
        <v>0.981</v>
      </c>
      <c r="BM184" s="225">
        <f>BM176</f>
        <v>0.984</v>
      </c>
      <c r="BN184" s="225">
        <f>BN176</f>
        <v>0.987</v>
      </c>
      <c r="BO184" s="225">
        <f>BO176</f>
        <v>0.99</v>
      </c>
      <c r="BP184" s="225">
        <f>BP176</f>
        <v>0.993</v>
      </c>
      <c r="BQ184" s="251">
        <f>BQ176</f>
        <v>0.996</v>
      </c>
      <c r="BR184" s="248">
        <f>LOOKUP($L$209,$J$3:$BQ$3,J184:BQ184)</f>
        <v>0</v>
      </c>
    </row>
    <row r="185" ht="12" customHeight="1">
      <c r="A185" s="10"/>
      <c r="B185" s="11"/>
      <c r="C185" t="s" s="154">
        <f>C177</f>
        <v>2609</v>
      </c>
      <c r="D185" s="219">
        <f>E184</f>
        <v>200</v>
      </c>
      <c r="E185" s="219">
        <f>E182</f>
        <v>10000</v>
      </c>
      <c r="F185" t="s" s="154">
        <v>2643</v>
      </c>
      <c r="G185" s="157"/>
      <c r="H185" s="265"/>
      <c r="I185" s="232"/>
      <c r="J185" s="225"/>
      <c r="K185" s="225"/>
      <c r="L185" s="225"/>
      <c r="M185" s="225"/>
      <c r="N185" s="225"/>
      <c r="O185" s="225"/>
      <c r="P185" s="225"/>
      <c r="Q185" s="225"/>
      <c r="R185" s="225"/>
      <c r="S185" s="225"/>
      <c r="T185" s="225"/>
      <c r="U185" s="225"/>
      <c r="V185" s="157"/>
      <c r="W185" s="157"/>
      <c r="X185" s="157"/>
      <c r="Y185" s="157"/>
      <c r="Z185" s="157"/>
      <c r="AA185" s="157"/>
      <c r="AB185" s="157"/>
      <c r="AC185" s="157"/>
      <c r="AD185" s="157"/>
      <c r="AE185" s="157"/>
      <c r="AF185" s="157"/>
      <c r="AG185" s="249"/>
      <c r="AH185" s="250"/>
      <c r="AI185" s="157"/>
      <c r="AJ185" s="157"/>
      <c r="AK185" s="157"/>
      <c r="AL185" s="157"/>
      <c r="AM185" s="157"/>
      <c r="AN185" s="225">
        <f>AN99</f>
        <v>2.655</v>
      </c>
      <c r="AO185" s="225">
        <f>AO99</f>
        <v>2.664</v>
      </c>
      <c r="AP185" s="225">
        <f>AP99</f>
        <v>2.673</v>
      </c>
      <c r="AQ185" s="225">
        <f>AQ99</f>
        <v>2.682</v>
      </c>
      <c r="AR185" s="225">
        <f>AR99</f>
        <v>2.691</v>
      </c>
      <c r="AS185" s="251">
        <f>AS99</f>
        <v>2.7</v>
      </c>
      <c r="AT185" s="252">
        <f>AT99</f>
        <v>2.709</v>
      </c>
      <c r="AU185" s="225">
        <f>AU99</f>
        <v>2.718</v>
      </c>
      <c r="AV185" s="225">
        <f>AV99</f>
        <v>2.727</v>
      </c>
      <c r="AW185" s="225">
        <f>AW99</f>
        <v>2.736</v>
      </c>
      <c r="AX185" s="225">
        <f>AX99</f>
        <v>2.745</v>
      </c>
      <c r="AY185" s="225">
        <f>AY99</f>
        <v>2.754</v>
      </c>
      <c r="AZ185" s="225">
        <f>AZ99</f>
        <v>2.763</v>
      </c>
      <c r="BA185" s="225">
        <f>BA99</f>
        <v>2.772</v>
      </c>
      <c r="BB185" s="225">
        <f>BB99</f>
        <v>2.781</v>
      </c>
      <c r="BC185" s="225">
        <f>BC99</f>
        <v>2.79</v>
      </c>
      <c r="BD185" s="225">
        <f>BD99</f>
        <v>2.799</v>
      </c>
      <c r="BE185" s="251">
        <f>BE99</f>
        <v>2.808</v>
      </c>
      <c r="BF185" s="253">
        <f>BF177</f>
        <v>2.817</v>
      </c>
      <c r="BG185" s="219">
        <f>BG177</f>
        <v>2.826</v>
      </c>
      <c r="BH185" s="219">
        <f>BH177</f>
        <v>2.835</v>
      </c>
      <c r="BI185" s="219">
        <f>BI177</f>
        <v>2.844</v>
      </c>
      <c r="BJ185" s="219">
        <f>BJ177</f>
        <v>2.853</v>
      </c>
      <c r="BK185" s="219">
        <f>BK177</f>
        <v>2.862</v>
      </c>
      <c r="BL185" s="225">
        <f>BL177</f>
        <v>2.871</v>
      </c>
      <c r="BM185" s="225">
        <f>BM177</f>
        <v>2.88</v>
      </c>
      <c r="BN185" s="225">
        <f>BN177</f>
        <v>2.889</v>
      </c>
      <c r="BO185" s="225">
        <f>BO177</f>
        <v>2.898</v>
      </c>
      <c r="BP185" s="225">
        <f>BP177</f>
        <v>2.907</v>
      </c>
      <c r="BQ185" s="251">
        <f>BQ177</f>
        <v>2.917</v>
      </c>
      <c r="BR185" s="248">
        <f>LOOKUP($L$209,$J$3:$BQ$3,J185:BQ185)</f>
        <v>0</v>
      </c>
    </row>
    <row r="186" ht="12" customHeight="1">
      <c r="A186" s="10"/>
      <c r="B186" s="263"/>
      <c r="C186" t="s" s="255">
        <f t="shared" si="7151" ref="C186:BE186">""</f>
      </c>
      <c r="D186" t="s" s="255">
        <f t="shared" si="7151"/>
      </c>
      <c r="E186" t="s" s="255">
        <f t="shared" si="7151"/>
      </c>
      <c r="F186" t="s" s="255">
        <f t="shared" si="7151"/>
      </c>
      <c r="G186" s="256"/>
      <c r="H186" s="267"/>
      <c r="I186" s="257"/>
      <c r="J186" s="258"/>
      <c r="K186" s="258"/>
      <c r="L186" s="258"/>
      <c r="M186" s="258"/>
      <c r="N186" s="258"/>
      <c r="O186" s="258"/>
      <c r="P186" s="258"/>
      <c r="Q186" s="258"/>
      <c r="R186" s="258"/>
      <c r="S186" s="258"/>
      <c r="T186" s="258"/>
      <c r="U186" s="258"/>
      <c r="V186" s="256"/>
      <c r="W186" s="256"/>
      <c r="X186" s="256"/>
      <c r="Y186" s="256"/>
      <c r="Z186" s="256"/>
      <c r="AA186" s="256"/>
      <c r="AB186" s="256"/>
      <c r="AC186" s="256"/>
      <c r="AD186" s="256"/>
      <c r="AE186" s="256"/>
      <c r="AF186" s="256"/>
      <c r="AG186" s="259"/>
      <c r="AH186" s="260"/>
      <c r="AI186" s="256"/>
      <c r="AJ186" s="256"/>
      <c r="AK186" s="256"/>
      <c r="AL186" s="256"/>
      <c r="AM186" s="256"/>
      <c r="AN186" t="s" s="255">
        <f t="shared" si="7151"/>
      </c>
      <c r="AO186" t="s" s="255">
        <f t="shared" si="7151"/>
      </c>
      <c r="AP186" t="s" s="255">
        <f t="shared" si="7151"/>
      </c>
      <c r="AQ186" t="s" s="255">
        <f t="shared" si="7151"/>
      </c>
      <c r="AR186" t="s" s="255">
        <f t="shared" si="7151"/>
      </c>
      <c r="AS186" t="s" s="261">
        <f t="shared" si="7151"/>
      </c>
      <c r="AT186" t="s" s="262">
        <f t="shared" si="7151"/>
      </c>
      <c r="AU186" t="s" s="255">
        <f t="shared" si="7151"/>
      </c>
      <c r="AV186" t="s" s="255">
        <f t="shared" si="7151"/>
      </c>
      <c r="AW186" t="s" s="255">
        <f t="shared" si="7151"/>
      </c>
      <c r="AX186" t="s" s="255">
        <f t="shared" si="7151"/>
      </c>
      <c r="AY186" t="s" s="255">
        <f t="shared" si="7151"/>
      </c>
      <c r="AZ186" t="s" s="255">
        <f t="shared" si="7151"/>
      </c>
      <c r="BA186" t="s" s="255">
        <f t="shared" si="7151"/>
      </c>
      <c r="BB186" t="s" s="255">
        <f t="shared" si="7151"/>
      </c>
      <c r="BC186" t="s" s="255">
        <f t="shared" si="7151"/>
      </c>
      <c r="BD186" t="s" s="255">
        <f t="shared" si="7151"/>
      </c>
      <c r="BE186" t="s" s="261">
        <f t="shared" si="7151"/>
      </c>
      <c r="BF186" t="s" s="262">
        <f>BF178</f>
      </c>
      <c r="BG186" t="s" s="255">
        <f>BG178</f>
      </c>
      <c r="BH186" t="s" s="255">
        <f>BH178</f>
      </c>
      <c r="BI186" t="s" s="255">
        <f>BI178</f>
      </c>
      <c r="BJ186" t="s" s="255">
        <f>BJ178</f>
      </c>
      <c r="BK186" t="s" s="255">
        <f>BK178</f>
      </c>
      <c r="BL186" t="s" s="255">
        <f>BL178</f>
      </c>
      <c r="BM186" t="s" s="255">
        <f>BM178</f>
      </c>
      <c r="BN186" t="s" s="255">
        <f>BN178</f>
      </c>
      <c r="BO186" t="s" s="255">
        <f>BO178</f>
      </c>
      <c r="BP186" t="s" s="255">
        <f>BP178</f>
      </c>
      <c r="BQ186" t="s" s="261">
        <f>BQ178</f>
      </c>
      <c r="BR186" s="248">
        <f>LOOKUP($L$209,$J$3:$BQ$3,J186:BQ186)</f>
        <v>0</v>
      </c>
    </row>
    <row r="187" ht="12" customHeight="1">
      <c r="A187" s="224">
        <v>7</v>
      </c>
      <c r="B187" t="s" s="237">
        <f>B101</f>
        <v>2644</v>
      </c>
      <c r="C187" t="s" s="238">
        <f>C179</f>
        <v>2500</v>
      </c>
      <c r="D187" s="239">
        <f t="shared" si="6812"/>
        <v>0</v>
      </c>
      <c r="E187" s="239">
        <f t="shared" si="6951"/>
        <v>300</v>
      </c>
      <c r="F187" t="s" s="238">
        <v>2645</v>
      </c>
      <c r="G187" s="240"/>
      <c r="H187" s="268"/>
      <c r="I187" s="241"/>
      <c r="J187" s="242"/>
      <c r="K187" s="242"/>
      <c r="L187" s="242"/>
      <c r="M187" s="242"/>
      <c r="N187" s="242"/>
      <c r="O187" s="242"/>
      <c r="P187" s="242"/>
      <c r="Q187" s="242"/>
      <c r="R187" s="242"/>
      <c r="S187" s="242"/>
      <c r="T187" s="242"/>
      <c r="U187" s="242"/>
      <c r="V187" s="240"/>
      <c r="W187" s="240"/>
      <c r="X187" s="240"/>
      <c r="Y187" s="240"/>
      <c r="Z187" s="240"/>
      <c r="AA187" s="240"/>
      <c r="AB187" s="240"/>
      <c r="AC187" s="240"/>
      <c r="AD187" s="240"/>
      <c r="AE187" s="240"/>
      <c r="AF187" s="240"/>
      <c r="AG187" s="243"/>
      <c r="AH187" s="244"/>
      <c r="AI187" s="240"/>
      <c r="AJ187" s="240"/>
      <c r="AK187" s="240"/>
      <c r="AL187" s="240"/>
      <c r="AM187" s="240"/>
      <c r="AN187" s="242">
        <f>AN101</f>
        <v>0.549</v>
      </c>
      <c r="AO187" s="242">
        <f>AO101</f>
        <v>0.5509999999999999</v>
      </c>
      <c r="AP187" s="242">
        <f>AP101</f>
        <v>0.5529999999999999</v>
      </c>
      <c r="AQ187" s="242">
        <f>AQ101</f>
        <v>0.5549999999999999</v>
      </c>
      <c r="AR187" s="242">
        <f>AR101</f>
        <v>0.5570000000000001</v>
      </c>
      <c r="AS187" s="245">
        <f>AS101</f>
        <v>0.5589999999999999</v>
      </c>
      <c r="AT187" s="246">
        <f>AT101</f>
        <v>0.5610000000000001</v>
      </c>
      <c r="AU187" s="242">
        <f>AU101</f>
        <v>0.5629999999999999</v>
      </c>
      <c r="AV187" s="242">
        <f>AV101</f>
        <v>0.5650000000000001</v>
      </c>
      <c r="AW187" s="242">
        <f>AW101</f>
        <v>0.5669999999999999</v>
      </c>
      <c r="AX187" s="242">
        <f>AX101</f>
        <v>0.569</v>
      </c>
      <c r="AY187" s="242">
        <f>AY101</f>
        <v>0.571</v>
      </c>
      <c r="AZ187" s="242">
        <f>AZ101</f>
        <v>0.573</v>
      </c>
      <c r="BA187" s="242">
        <f>BA101</f>
        <v>0.575</v>
      </c>
      <c r="BB187" s="242">
        <f>BB101</f>
        <v>0.5770000000000001</v>
      </c>
      <c r="BC187" s="242">
        <f>BC101</f>
        <v>0.579</v>
      </c>
      <c r="BD187" s="242">
        <f>BD101</f>
        <v>0.5810000000000001</v>
      </c>
      <c r="BE187" s="245">
        <f>BE101</f>
        <v>0.583</v>
      </c>
      <c r="BF187" s="247">
        <f>BF179</f>
        <v>0.585</v>
      </c>
      <c r="BG187" s="239">
        <f>BG179</f>
        <v>0.587</v>
      </c>
      <c r="BH187" s="239">
        <f>BH179</f>
        <v>0.589</v>
      </c>
      <c r="BI187" s="239">
        <f>BI179</f>
        <v>0.591</v>
      </c>
      <c r="BJ187" s="239">
        <f>BJ179</f>
        <v>0.593</v>
      </c>
      <c r="BK187" s="239">
        <f>BK179</f>
        <v>0.595</v>
      </c>
      <c r="BL187" s="242">
        <f>BL179</f>
        <v>0.597</v>
      </c>
      <c r="BM187" s="242">
        <f>BM179</f>
        <v>0.599</v>
      </c>
      <c r="BN187" s="242">
        <f>BN179</f>
        <v>0.601</v>
      </c>
      <c r="BO187" s="242">
        <f>BO179</f>
        <v>0.603</v>
      </c>
      <c r="BP187" s="242">
        <f>BP179</f>
        <v>0.605</v>
      </c>
      <c r="BQ187" s="245">
        <f>BQ179</f>
        <v>0.607</v>
      </c>
      <c r="BR187" s="248">
        <f>LOOKUP($L$209,$J$3:$BQ$3,J187:BQ187)</f>
        <v>0</v>
      </c>
    </row>
    <row r="188" ht="12" customHeight="1">
      <c r="A188" s="10"/>
      <c r="B188" s="11"/>
      <c r="C188" t="s" s="154">
        <f>C180</f>
        <v>2500</v>
      </c>
      <c r="D188" s="219">
        <f>E187</f>
        <v>300</v>
      </c>
      <c r="E188" s="219">
        <f>D188+900</f>
        <v>1200</v>
      </c>
      <c r="F188" t="s" s="154">
        <v>2646</v>
      </c>
      <c r="G188" s="157"/>
      <c r="H188" s="265"/>
      <c r="I188" s="232"/>
      <c r="J188" s="225"/>
      <c r="K188" s="225"/>
      <c r="L188" s="225"/>
      <c r="M188" s="225"/>
      <c r="N188" s="225"/>
      <c r="O188" s="225"/>
      <c r="P188" s="225"/>
      <c r="Q188" s="225"/>
      <c r="R188" s="225"/>
      <c r="S188" s="225"/>
      <c r="T188" s="225"/>
      <c r="U188" s="225"/>
      <c r="V188" s="157"/>
      <c r="W188" s="157"/>
      <c r="X188" s="157"/>
      <c r="Y188" s="157"/>
      <c r="Z188" s="157"/>
      <c r="AA188" s="157"/>
      <c r="AB188" s="157"/>
      <c r="AC188" s="157"/>
      <c r="AD188" s="157"/>
      <c r="AE188" s="157"/>
      <c r="AF188" s="157"/>
      <c r="AG188" s="249"/>
      <c r="AH188" s="250"/>
      <c r="AI188" s="157"/>
      <c r="AJ188" s="157"/>
      <c r="AK188" s="157"/>
      <c r="AL188" s="157"/>
      <c r="AM188" s="157"/>
      <c r="AN188" s="225">
        <f>AN102</f>
        <v>0.698</v>
      </c>
      <c r="AO188" s="225">
        <f>AO102</f>
        <v>0.7</v>
      </c>
      <c r="AP188" s="225">
        <f>AP102</f>
        <v>0.7020000000000001</v>
      </c>
      <c r="AQ188" s="225">
        <f>AQ102</f>
        <v>0.7040000000000001</v>
      </c>
      <c r="AR188" s="225">
        <f>AR102</f>
        <v>0.706</v>
      </c>
      <c r="AS188" s="251">
        <f>AS102</f>
        <v>0.708</v>
      </c>
      <c r="AT188" s="252">
        <f>AT102</f>
        <v>0.71</v>
      </c>
      <c r="AU188" s="225">
        <f>AU102</f>
        <v>0.712</v>
      </c>
      <c r="AV188" s="225">
        <f>AV102</f>
        <v>0.7140000000000001</v>
      </c>
      <c r="AW188" s="225">
        <f>AW102</f>
        <v>0.716</v>
      </c>
      <c r="AX188" s="225">
        <f>AX102</f>
        <v>0.718</v>
      </c>
      <c r="AY188" s="225">
        <f>AY102</f>
        <v>0.72</v>
      </c>
      <c r="AZ188" s="225">
        <f>AZ102</f>
        <v>0.7220000000000001</v>
      </c>
      <c r="BA188" s="225">
        <f>BA102</f>
        <v>0.724</v>
      </c>
      <c r="BB188" s="225">
        <f>BB102</f>
        <v>0.726</v>
      </c>
      <c r="BC188" s="225">
        <f>BC102</f>
        <v>0.728</v>
      </c>
      <c r="BD188" s="225">
        <f>BD102</f>
        <v>0.73</v>
      </c>
      <c r="BE188" s="251">
        <f>BE102</f>
        <v>0.732</v>
      </c>
      <c r="BF188" s="253">
        <f>BF180</f>
        <v>0.734</v>
      </c>
      <c r="BG188" s="219">
        <f>BG180</f>
        <v>0.736</v>
      </c>
      <c r="BH188" s="219">
        <f>BH180</f>
        <v>0.738</v>
      </c>
      <c r="BI188" s="219">
        <f>BI180</f>
        <v>0.74</v>
      </c>
      <c r="BJ188" s="219">
        <f>BJ180</f>
        <v>0.742</v>
      </c>
      <c r="BK188" s="219">
        <f>BK180</f>
        <v>0.744</v>
      </c>
      <c r="BL188" s="225">
        <f>BL180</f>
        <v>0.746</v>
      </c>
      <c r="BM188" s="225">
        <f>BM180</f>
        <v>0.748</v>
      </c>
      <c r="BN188" s="225">
        <f>BN180</f>
        <v>0.75</v>
      </c>
      <c r="BO188" s="225">
        <f>BO180</f>
        <v>0.752</v>
      </c>
      <c r="BP188" s="225">
        <f>BP180</f>
        <v>0.754</v>
      </c>
      <c r="BQ188" s="251">
        <f>BQ180</f>
        <v>0.756</v>
      </c>
      <c r="BR188" s="248">
        <f>LOOKUP($L$209,$J$3:$BQ$3,J188:BQ188)</f>
        <v>0</v>
      </c>
    </row>
    <row r="189" ht="12" customHeight="1">
      <c r="A189" s="10"/>
      <c r="B189" s="11"/>
      <c r="C189" t="s" s="154">
        <f>C181</f>
        <v>2500</v>
      </c>
      <c r="D189" s="219">
        <f>E188</f>
        <v>1200</v>
      </c>
      <c r="E189" s="219">
        <f>D189+1300</f>
        <v>2500</v>
      </c>
      <c r="F189" t="s" s="154">
        <v>2647</v>
      </c>
      <c r="G189" s="157"/>
      <c r="H189" s="265"/>
      <c r="I189" s="232"/>
      <c r="J189" s="225"/>
      <c r="K189" s="225"/>
      <c r="L189" s="225"/>
      <c r="M189" s="225"/>
      <c r="N189" s="225"/>
      <c r="O189" s="225"/>
      <c r="P189" s="225"/>
      <c r="Q189" s="225"/>
      <c r="R189" s="225"/>
      <c r="S189" s="225"/>
      <c r="T189" s="225"/>
      <c r="U189" s="225"/>
      <c r="V189" s="157"/>
      <c r="W189" s="157"/>
      <c r="X189" s="157"/>
      <c r="Y189" s="157"/>
      <c r="Z189" s="157"/>
      <c r="AA189" s="157"/>
      <c r="AB189" s="157"/>
      <c r="AC189" s="157"/>
      <c r="AD189" s="157"/>
      <c r="AE189" s="157"/>
      <c r="AF189" s="157"/>
      <c r="AG189" s="249"/>
      <c r="AH189" s="250"/>
      <c r="AI189" s="157"/>
      <c r="AJ189" s="157"/>
      <c r="AK189" s="157"/>
      <c r="AL189" s="157"/>
      <c r="AM189" s="157"/>
      <c r="AN189" s="225">
        <f>AN107</f>
        <v>1.67</v>
      </c>
      <c r="AO189" s="225">
        <f>AO107</f>
        <v>1.675</v>
      </c>
      <c r="AP189" s="225">
        <f>AP107</f>
        <v>1.68</v>
      </c>
      <c r="AQ189" s="225">
        <f>AQ107</f>
        <v>1.685</v>
      </c>
      <c r="AR189" s="225">
        <f>AR107</f>
        <v>1.691</v>
      </c>
      <c r="AS189" s="251">
        <f>AS107</f>
        <v>1.697</v>
      </c>
      <c r="AT189" s="252">
        <f>AT107</f>
        <v>1.703</v>
      </c>
      <c r="AU189" s="225">
        <f>AU107</f>
        <v>1.709</v>
      </c>
      <c r="AV189" s="225">
        <f>AV107</f>
        <v>1.715</v>
      </c>
      <c r="AW189" s="225">
        <f>AW107</f>
        <v>1.721</v>
      </c>
      <c r="AX189" s="225">
        <f>AX107</f>
        <v>1.727</v>
      </c>
      <c r="AY189" s="225">
        <f>AY107</f>
        <v>1.733</v>
      </c>
      <c r="AZ189" s="225">
        <f>AZ107</f>
        <v>1.739</v>
      </c>
      <c r="BA189" s="225">
        <f>BA107</f>
        <v>1.745</v>
      </c>
      <c r="BB189" s="225">
        <f>BB107</f>
        <v>1.751</v>
      </c>
      <c r="BC189" s="225">
        <f>BC107</f>
        <v>1.757</v>
      </c>
      <c r="BD189" s="225">
        <f>BD107</f>
        <v>1.763</v>
      </c>
      <c r="BE189" s="251">
        <f>BE107</f>
        <v>1.769</v>
      </c>
      <c r="BF189" s="253">
        <v>1.775</v>
      </c>
      <c r="BG189" s="219">
        <v>1.781</v>
      </c>
      <c r="BH189" s="219">
        <v>1.787</v>
      </c>
      <c r="BI189" s="219">
        <v>1.793</v>
      </c>
      <c r="BJ189" s="219">
        <v>1.799</v>
      </c>
      <c r="BK189" s="219">
        <v>1.805</v>
      </c>
      <c r="BL189" s="225">
        <v>1.811</v>
      </c>
      <c r="BM189" s="225">
        <v>1.817</v>
      </c>
      <c r="BN189" s="225">
        <v>1.823</v>
      </c>
      <c r="BO189" s="225">
        <v>1.829</v>
      </c>
      <c r="BP189" s="225">
        <v>1.835</v>
      </c>
      <c r="BQ189" s="251">
        <v>1.841</v>
      </c>
      <c r="BR189" s="248">
        <f>LOOKUP($L$209,$J$3:$BQ$3,J189:BQ189)</f>
        <v>0</v>
      </c>
    </row>
    <row r="190" ht="12" customHeight="1">
      <c r="A190" s="10"/>
      <c r="B190" s="11"/>
      <c r="C190" t="s" s="255">
        <f>C182</f>
        <v>2500</v>
      </c>
      <c r="D190" s="271">
        <f>E189</f>
        <v>2500</v>
      </c>
      <c r="E190" s="271">
        <f>H108</f>
        <v>10000</v>
      </c>
      <c r="F190" t="s" s="255">
        <v>2648</v>
      </c>
      <c r="G190" s="256"/>
      <c r="H190" s="267"/>
      <c r="I190" s="257"/>
      <c r="J190" s="258"/>
      <c r="K190" s="258"/>
      <c r="L190" s="258"/>
      <c r="M190" s="258"/>
      <c r="N190" s="258"/>
      <c r="O190" s="258"/>
      <c r="P190" s="258"/>
      <c r="Q190" s="258"/>
      <c r="R190" s="258"/>
      <c r="S190" s="258"/>
      <c r="T190" s="258"/>
      <c r="U190" s="258"/>
      <c r="V190" s="256"/>
      <c r="W190" s="256"/>
      <c r="X190" s="256"/>
      <c r="Y190" s="256"/>
      <c r="Z190" s="256"/>
      <c r="AA190" s="256"/>
      <c r="AB190" s="256"/>
      <c r="AC190" s="256"/>
      <c r="AD190" s="256"/>
      <c r="AE190" s="256"/>
      <c r="AF190" s="256"/>
      <c r="AG190" s="259"/>
      <c r="AH190" s="260"/>
      <c r="AI190" s="256"/>
      <c r="AJ190" s="256"/>
      <c r="AK190" s="256"/>
      <c r="AL190" s="256"/>
      <c r="AM190" s="256"/>
      <c r="AN190" s="258">
        <f>AN108</f>
        <v>2.655</v>
      </c>
      <c r="AO190" s="258">
        <f>AO108</f>
        <v>2.664</v>
      </c>
      <c r="AP190" s="258">
        <f>AP108</f>
        <v>2.673</v>
      </c>
      <c r="AQ190" s="258">
        <f>AQ108</f>
        <v>2.682</v>
      </c>
      <c r="AR190" s="258">
        <f>AR108</f>
        <v>2.691</v>
      </c>
      <c r="AS190" s="272">
        <f>AS108</f>
        <v>2.7</v>
      </c>
      <c r="AT190" s="273">
        <f>AT108</f>
        <v>2.709</v>
      </c>
      <c r="AU190" s="258">
        <f>AU108</f>
        <v>2.718</v>
      </c>
      <c r="AV190" s="258">
        <f>AV108</f>
        <v>2.727</v>
      </c>
      <c r="AW190" s="258">
        <f>AW108</f>
        <v>2.736</v>
      </c>
      <c r="AX190" s="258">
        <f>AX108</f>
        <v>2.745</v>
      </c>
      <c r="AY190" s="258">
        <f>AY108</f>
        <v>2.754</v>
      </c>
      <c r="AZ190" s="258">
        <f>AZ108</f>
        <v>2.763</v>
      </c>
      <c r="BA190" s="258">
        <f>BA108</f>
        <v>2.772</v>
      </c>
      <c r="BB190" s="258">
        <f>BB108</f>
        <v>2.781</v>
      </c>
      <c r="BC190" s="258">
        <f>BC108</f>
        <v>2.79</v>
      </c>
      <c r="BD190" s="258">
        <f>BD108</f>
        <v>2.799</v>
      </c>
      <c r="BE190" s="272">
        <f>BE108</f>
        <v>2.808</v>
      </c>
      <c r="BF190" s="274">
        <f>BF185</f>
        <v>2.817</v>
      </c>
      <c r="BG190" s="271">
        <f>BG185</f>
        <v>2.826</v>
      </c>
      <c r="BH190" s="271">
        <f>BH185</f>
        <v>2.835</v>
      </c>
      <c r="BI190" s="271">
        <f>BI185</f>
        <v>2.844</v>
      </c>
      <c r="BJ190" s="271">
        <f>BJ185</f>
        <v>2.853</v>
      </c>
      <c r="BK190" s="271">
        <f>BK185</f>
        <v>2.862</v>
      </c>
      <c r="BL190" s="258">
        <f>BL185</f>
        <v>2.871</v>
      </c>
      <c r="BM190" s="258">
        <f>BM185</f>
        <v>2.88</v>
      </c>
      <c r="BN190" s="258">
        <f>BN185</f>
        <v>2.889</v>
      </c>
      <c r="BO190" s="258">
        <f>BO185</f>
        <v>2.898</v>
      </c>
      <c r="BP190" s="258">
        <f>BP185</f>
        <v>2.907</v>
      </c>
      <c r="BQ190" s="272">
        <f>BQ185</f>
        <v>2.917</v>
      </c>
      <c r="BR190" s="248">
        <f>LOOKUP($L$209,$J$3:$BQ$3,J190:BQ190)</f>
        <v>0</v>
      </c>
    </row>
    <row r="191" ht="12" customHeight="1">
      <c r="A191" s="10"/>
      <c r="B191" s="11"/>
      <c r="C191" t="s" s="238">
        <f>C183</f>
        <v>2609</v>
      </c>
      <c r="D191" s="239">
        <f t="shared" si="6812"/>
        <v>0</v>
      </c>
      <c r="E191" s="239">
        <f t="shared" si="6813"/>
        <v>75</v>
      </c>
      <c r="F191" t="s" s="238">
        <v>2649</v>
      </c>
      <c r="G191" s="240"/>
      <c r="H191" s="268"/>
      <c r="I191" s="241"/>
      <c r="J191" s="242"/>
      <c r="K191" s="242"/>
      <c r="L191" s="242"/>
      <c r="M191" s="242"/>
      <c r="N191" s="242"/>
      <c r="O191" s="242"/>
      <c r="P191" s="242"/>
      <c r="Q191" s="242"/>
      <c r="R191" s="242"/>
      <c r="S191" s="242"/>
      <c r="T191" s="242"/>
      <c r="U191" s="242"/>
      <c r="V191" s="240"/>
      <c r="W191" s="240"/>
      <c r="X191" s="240"/>
      <c r="Y191" s="240"/>
      <c r="Z191" s="240"/>
      <c r="AA191" s="240"/>
      <c r="AB191" s="240"/>
      <c r="AC191" s="240"/>
      <c r="AD191" s="240"/>
      <c r="AE191" s="240"/>
      <c r="AF191" s="240"/>
      <c r="AG191" s="243"/>
      <c r="AH191" s="244"/>
      <c r="AI191" s="240"/>
      <c r="AJ191" s="240"/>
      <c r="AK191" s="240"/>
      <c r="AL191" s="240"/>
      <c r="AM191" s="240"/>
      <c r="AN191" s="242">
        <f>AN109</f>
        <v>0.7470000000000001</v>
      </c>
      <c r="AO191" s="242">
        <f>AO109</f>
        <v>0.749</v>
      </c>
      <c r="AP191" s="242">
        <f>AP109</f>
        <v>0.751</v>
      </c>
      <c r="AQ191" s="242">
        <f>AQ109</f>
        <v>0.7529999999999999</v>
      </c>
      <c r="AR191" s="242">
        <f>AR109</f>
        <v>0.755</v>
      </c>
      <c r="AS191" s="245">
        <f>AS109</f>
        <v>0.757</v>
      </c>
      <c r="AT191" s="246">
        <f>AT109</f>
        <v>0.7590000000000001</v>
      </c>
      <c r="AU191" s="242">
        <f>AU109</f>
        <v>0.7609999999999999</v>
      </c>
      <c r="AV191" s="242">
        <f>AV109</f>
        <v>0.763</v>
      </c>
      <c r="AW191" s="242">
        <f>AW109</f>
        <v>0.765</v>
      </c>
      <c r="AX191" s="242">
        <f>AX109</f>
        <v>0.768</v>
      </c>
      <c r="AY191" s="242">
        <f>AY109</f>
        <v>0.7709999999999999</v>
      </c>
      <c r="AZ191" s="242">
        <f>AZ109</f>
        <v>0.774</v>
      </c>
      <c r="BA191" s="242">
        <f>BA109</f>
        <v>0.777</v>
      </c>
      <c r="BB191" s="242">
        <f>BB109</f>
        <v>0.78</v>
      </c>
      <c r="BC191" s="242">
        <f>BC109</f>
        <v>0.783</v>
      </c>
      <c r="BD191" s="242">
        <f>BD109</f>
        <v>0.7859999999999999</v>
      </c>
      <c r="BE191" s="245">
        <f>BE109</f>
        <v>0.789</v>
      </c>
      <c r="BF191" s="247">
        <f>BF167</f>
        <v>0.792</v>
      </c>
      <c r="BG191" s="239">
        <f>BG167</f>
        <v>0.795</v>
      </c>
      <c r="BH191" s="239">
        <f>BH167</f>
        <v>0.798</v>
      </c>
      <c r="BI191" s="239">
        <f>BI167</f>
        <v>0.801</v>
      </c>
      <c r="BJ191" s="239">
        <f>BJ167</f>
        <v>0.804</v>
      </c>
      <c r="BK191" s="239">
        <f>BK167</f>
        <v>0.8070000000000001</v>
      </c>
      <c r="BL191" s="242">
        <f>BL167</f>
        <v>0.8100000000000001</v>
      </c>
      <c r="BM191" s="242">
        <f>BM167</f>
        <v>0.8129999999999999</v>
      </c>
      <c r="BN191" s="242">
        <f>BN167</f>
        <v>0.8159999999999999</v>
      </c>
      <c r="BO191" s="242">
        <f>BO167</f>
        <v>0.819</v>
      </c>
      <c r="BP191" s="242">
        <f>BP167</f>
        <v>0.822</v>
      </c>
      <c r="BQ191" s="245">
        <f>BQ167</f>
        <v>0.825</v>
      </c>
      <c r="BR191" s="248">
        <f>LOOKUP($L$209,$J$3:$BQ$3,J191:BQ191)</f>
        <v>0</v>
      </c>
    </row>
    <row r="192" ht="12" customHeight="1">
      <c r="A192" s="10"/>
      <c r="B192" s="11"/>
      <c r="C192" t="s" s="154">
        <f>C184</f>
        <v>2609</v>
      </c>
      <c r="D192" s="219">
        <f>E191</f>
        <v>75</v>
      </c>
      <c r="E192" s="219">
        <f>D192+125</f>
        <v>200</v>
      </c>
      <c r="F192" t="s" s="154">
        <v>2650</v>
      </c>
      <c r="G192" s="157"/>
      <c r="H192" s="265"/>
      <c r="I192" s="232"/>
      <c r="J192" s="225"/>
      <c r="K192" s="225"/>
      <c r="L192" s="225"/>
      <c r="M192" s="225"/>
      <c r="N192" s="225"/>
      <c r="O192" s="225"/>
      <c r="P192" s="225"/>
      <c r="Q192" s="225"/>
      <c r="R192" s="225"/>
      <c r="S192" s="225"/>
      <c r="T192" s="225"/>
      <c r="U192" s="225"/>
      <c r="V192" s="157"/>
      <c r="W192" s="157"/>
      <c r="X192" s="157"/>
      <c r="Y192" s="157"/>
      <c r="Z192" s="157"/>
      <c r="AA192" s="157"/>
      <c r="AB192" s="157"/>
      <c r="AC192" s="157"/>
      <c r="AD192" s="157"/>
      <c r="AE192" s="157"/>
      <c r="AF192" s="157"/>
      <c r="AG192" s="249"/>
      <c r="AH192" s="250"/>
      <c r="AI192" s="157"/>
      <c r="AJ192" s="157"/>
      <c r="AK192" s="157"/>
      <c r="AL192" s="157"/>
      <c r="AM192" s="157"/>
      <c r="AN192" s="225">
        <f>AN110</f>
        <v>0.909</v>
      </c>
      <c r="AO192" s="225">
        <f>AO110</f>
        <v>0.9120000000000001</v>
      </c>
      <c r="AP192" s="225">
        <f>AP110</f>
        <v>0.915</v>
      </c>
      <c r="AQ192" s="225">
        <f>AQ110</f>
        <v>0.9179999999999999</v>
      </c>
      <c r="AR192" s="225">
        <f>AR110</f>
        <v>0.9209999999999999</v>
      </c>
      <c r="AS192" s="251">
        <f>AS110</f>
        <v>0.924</v>
      </c>
      <c r="AT192" s="252">
        <f>AT110</f>
        <v>0.9269999999999999</v>
      </c>
      <c r="AU192" s="225">
        <f>AU110</f>
        <v>0.93</v>
      </c>
      <c r="AV192" s="225">
        <f>AV110</f>
        <v>0.9330000000000001</v>
      </c>
      <c r="AW192" s="225">
        <f>AW110</f>
        <v>0.9359999999999999</v>
      </c>
      <c r="AX192" s="225">
        <f>AX110</f>
        <v>0.9390000000000001</v>
      </c>
      <c r="AY192" s="225">
        <f>AY110</f>
        <v>0.9419999999999999</v>
      </c>
      <c r="AZ192" s="225">
        <f>AZ110</f>
        <v>0.945</v>
      </c>
      <c r="BA192" s="225">
        <f>BA110</f>
        <v>0.9480000000000001</v>
      </c>
      <c r="BB192" s="225">
        <f>BB110</f>
        <v>0.951</v>
      </c>
      <c r="BC192" s="225">
        <f>BC110</f>
        <v>0.9540000000000001</v>
      </c>
      <c r="BD192" s="225">
        <f>BD110</f>
        <v>0.9570000000000001</v>
      </c>
      <c r="BE192" s="251">
        <f>BE110</f>
        <v>0.96</v>
      </c>
      <c r="BF192" s="253">
        <f>BF160</f>
        <v>0.963</v>
      </c>
      <c r="BG192" s="219">
        <f>BG160</f>
        <v>0.966</v>
      </c>
      <c r="BH192" s="219">
        <f>BH160</f>
        <v>0.969</v>
      </c>
      <c r="BI192" s="219">
        <f>BI160</f>
        <v>0.972</v>
      </c>
      <c r="BJ192" s="219">
        <f>BJ160</f>
        <v>0.975</v>
      </c>
      <c r="BK192" s="219">
        <f>BK160</f>
        <v>0.978</v>
      </c>
      <c r="BL192" s="225">
        <f>BL160</f>
        <v>0.981</v>
      </c>
      <c r="BM192" s="225">
        <f>BM160</f>
        <v>0.984</v>
      </c>
      <c r="BN192" s="225">
        <f>BN160</f>
        <v>0.987</v>
      </c>
      <c r="BO192" s="225">
        <f>BO160</f>
        <v>0.99</v>
      </c>
      <c r="BP192" s="225">
        <f>BP160</f>
        <v>0.993</v>
      </c>
      <c r="BQ192" s="251">
        <f>BQ160</f>
        <v>0.996</v>
      </c>
      <c r="BR192" s="248">
        <f>LOOKUP($L$209,$J$3:$BQ$3,J192:BQ192)</f>
        <v>0</v>
      </c>
    </row>
    <row r="193" ht="12" customHeight="1">
      <c r="A193" s="10"/>
      <c r="B193" s="11"/>
      <c r="C193" t="s" s="154">
        <f>C185</f>
        <v>2609</v>
      </c>
      <c r="D193" s="219">
        <f>E192</f>
        <v>200</v>
      </c>
      <c r="E193" s="219">
        <f>E190</f>
        <v>10000</v>
      </c>
      <c r="F193" t="s" s="154">
        <v>2651</v>
      </c>
      <c r="G193" s="157"/>
      <c r="H193" s="265"/>
      <c r="I193" s="232"/>
      <c r="J193" s="225"/>
      <c r="K193" s="225"/>
      <c r="L193" s="225"/>
      <c r="M193" s="225"/>
      <c r="N193" s="225"/>
      <c r="O193" s="225"/>
      <c r="P193" s="225"/>
      <c r="Q193" s="225"/>
      <c r="R193" s="225"/>
      <c r="S193" s="225"/>
      <c r="T193" s="225"/>
      <c r="U193" s="225"/>
      <c r="V193" s="157"/>
      <c r="W193" s="157"/>
      <c r="X193" s="157"/>
      <c r="Y193" s="157"/>
      <c r="Z193" s="157"/>
      <c r="AA193" s="157"/>
      <c r="AB193" s="157"/>
      <c r="AC193" s="157"/>
      <c r="AD193" s="157"/>
      <c r="AE193" s="157"/>
      <c r="AF193" s="157"/>
      <c r="AG193" s="249"/>
      <c r="AH193" s="250"/>
      <c r="AI193" s="157"/>
      <c r="AJ193" s="157"/>
      <c r="AK193" s="157"/>
      <c r="AL193" s="157"/>
      <c r="AM193" s="157"/>
      <c r="AN193" s="225">
        <f>AN111</f>
        <v>2.655</v>
      </c>
      <c r="AO193" s="225">
        <f>AO111</f>
        <v>2.664</v>
      </c>
      <c r="AP193" s="225">
        <f>AP111</f>
        <v>2.673</v>
      </c>
      <c r="AQ193" s="225">
        <f>AQ111</f>
        <v>2.682</v>
      </c>
      <c r="AR193" s="225">
        <f>AR111</f>
        <v>2.691</v>
      </c>
      <c r="AS193" s="251">
        <f>AS111</f>
        <v>2.7</v>
      </c>
      <c r="AT193" s="252">
        <f>AT111</f>
        <v>2.709</v>
      </c>
      <c r="AU193" s="225">
        <f>AU111</f>
        <v>2.718</v>
      </c>
      <c r="AV193" s="225">
        <f>AV111</f>
        <v>2.727</v>
      </c>
      <c r="AW193" s="225">
        <f>AW111</f>
        <v>2.736</v>
      </c>
      <c r="AX193" s="225">
        <f>AX111</f>
        <v>2.745</v>
      </c>
      <c r="AY193" s="225">
        <f>AY111</f>
        <v>2.754</v>
      </c>
      <c r="AZ193" s="225">
        <f>AZ111</f>
        <v>2.763</v>
      </c>
      <c r="BA193" s="225">
        <f>BA111</f>
        <v>2.772</v>
      </c>
      <c r="BB193" s="225">
        <f>BB111</f>
        <v>2.781</v>
      </c>
      <c r="BC193" s="225">
        <f>BC111</f>
        <v>2.79</v>
      </c>
      <c r="BD193" s="225">
        <f>BD111</f>
        <v>2.799</v>
      </c>
      <c r="BE193" s="251">
        <f>BE111</f>
        <v>2.808</v>
      </c>
      <c r="BF193" s="253">
        <f>BF185</f>
        <v>2.817</v>
      </c>
      <c r="BG193" s="219">
        <f>BG185</f>
        <v>2.826</v>
      </c>
      <c r="BH193" s="219">
        <f>BH185</f>
        <v>2.835</v>
      </c>
      <c r="BI193" s="219">
        <f>BI185</f>
        <v>2.844</v>
      </c>
      <c r="BJ193" s="219">
        <f>BJ185</f>
        <v>2.853</v>
      </c>
      <c r="BK193" s="219">
        <f>BK185</f>
        <v>2.862</v>
      </c>
      <c r="BL193" s="225">
        <f>BL185</f>
        <v>2.871</v>
      </c>
      <c r="BM193" s="225">
        <f>BM185</f>
        <v>2.88</v>
      </c>
      <c r="BN193" s="225">
        <f>BN185</f>
        <v>2.889</v>
      </c>
      <c r="BO193" s="225">
        <f>BO185</f>
        <v>2.898</v>
      </c>
      <c r="BP193" s="225">
        <f>BP185</f>
        <v>2.907</v>
      </c>
      <c r="BQ193" s="251">
        <f>BQ185</f>
        <v>2.917</v>
      </c>
      <c r="BR193" s="248">
        <f>LOOKUP($L$209,$J$3:$BQ$3,J193:BQ193)</f>
        <v>0</v>
      </c>
    </row>
    <row r="194" ht="12" customHeight="1">
      <c r="A194" s="10"/>
      <c r="B194" s="263"/>
      <c r="C194" t="s" s="255">
        <f t="shared" si="7413" ref="C194:BE194">""</f>
      </c>
      <c r="D194" t="s" s="255">
        <f t="shared" si="7413"/>
      </c>
      <c r="E194" t="s" s="255">
        <f t="shared" si="7413"/>
      </c>
      <c r="F194" t="s" s="255">
        <f t="shared" si="7413"/>
      </c>
      <c r="G194" s="256"/>
      <c r="H194" s="267"/>
      <c r="I194" s="257"/>
      <c r="J194" s="258"/>
      <c r="K194" s="258"/>
      <c r="L194" s="258"/>
      <c r="M194" s="258"/>
      <c r="N194" s="258"/>
      <c r="O194" s="258"/>
      <c r="P194" s="258"/>
      <c r="Q194" s="258"/>
      <c r="R194" s="258"/>
      <c r="S194" s="258"/>
      <c r="T194" s="258"/>
      <c r="U194" s="258"/>
      <c r="V194" s="256"/>
      <c r="W194" s="256"/>
      <c r="X194" s="256"/>
      <c r="Y194" s="256"/>
      <c r="Z194" s="256"/>
      <c r="AA194" s="256"/>
      <c r="AB194" s="256"/>
      <c r="AC194" s="256"/>
      <c r="AD194" s="256"/>
      <c r="AE194" s="256"/>
      <c r="AF194" s="256"/>
      <c r="AG194" s="259"/>
      <c r="AH194" s="260"/>
      <c r="AI194" s="256"/>
      <c r="AJ194" s="256"/>
      <c r="AK194" s="256"/>
      <c r="AL194" s="256"/>
      <c r="AM194" s="256"/>
      <c r="AN194" t="s" s="255">
        <f t="shared" si="7413"/>
      </c>
      <c r="AO194" t="s" s="255">
        <f t="shared" si="7413"/>
      </c>
      <c r="AP194" t="s" s="255">
        <f t="shared" si="7413"/>
      </c>
      <c r="AQ194" t="s" s="255">
        <f t="shared" si="7413"/>
      </c>
      <c r="AR194" t="s" s="255">
        <f t="shared" si="7413"/>
      </c>
      <c r="AS194" t="s" s="261">
        <f t="shared" si="7413"/>
      </c>
      <c r="AT194" t="s" s="262">
        <f t="shared" si="7413"/>
      </c>
      <c r="AU194" t="s" s="255">
        <f t="shared" si="7413"/>
      </c>
      <c r="AV194" t="s" s="255">
        <f t="shared" si="7413"/>
      </c>
      <c r="AW194" t="s" s="255">
        <f t="shared" si="7413"/>
      </c>
      <c r="AX194" t="s" s="255">
        <f t="shared" si="7413"/>
      </c>
      <c r="AY194" t="s" s="255">
        <f t="shared" si="7413"/>
      </c>
      <c r="AZ194" t="s" s="255">
        <f t="shared" si="7413"/>
      </c>
      <c r="BA194" t="s" s="255">
        <f t="shared" si="7413"/>
      </c>
      <c r="BB194" t="s" s="255">
        <f t="shared" si="7413"/>
      </c>
      <c r="BC194" t="s" s="255">
        <f t="shared" si="7413"/>
      </c>
      <c r="BD194" t="s" s="255">
        <f t="shared" si="7413"/>
      </c>
      <c r="BE194" t="s" s="261">
        <f t="shared" si="7413"/>
      </c>
      <c r="BF194" t="s" s="282">
        <f>BF186</f>
      </c>
      <c r="BG194" t="s" s="154">
        <f>BG186</f>
      </c>
      <c r="BH194" t="s" s="154">
        <f>BH186</f>
      </c>
      <c r="BI194" t="s" s="154">
        <f>BI186</f>
      </c>
      <c r="BJ194" t="s" s="154">
        <f>BJ186</f>
      </c>
      <c r="BK194" t="s" s="154">
        <f>BK186</f>
      </c>
      <c r="BL194" t="s" s="154">
        <f>BL186</f>
      </c>
      <c r="BM194" t="s" s="154">
        <f>BM186</f>
      </c>
      <c r="BN194" t="s" s="154">
        <f>BN186</f>
      </c>
      <c r="BO194" t="s" s="154">
        <f>BO186</f>
      </c>
      <c r="BP194" t="s" s="154">
        <f>BP186</f>
      </c>
      <c r="BQ194" t="s" s="283">
        <f>BQ186</f>
      </c>
      <c r="BR194" s="248">
        <f>LOOKUP($L$209,$J$3:$BQ$3,J194:BQ194)</f>
        <v>0</v>
      </c>
    </row>
    <row r="195" ht="12" customHeight="1">
      <c r="A195" s="10"/>
      <c r="B195" s="284"/>
      <c r="C195" s="284"/>
      <c r="D195" s="285"/>
      <c r="E195" s="285"/>
      <c r="F195" s="285"/>
      <c r="G195" s="285"/>
      <c r="H195" s="285"/>
      <c r="I195" s="285"/>
      <c r="J195" s="285"/>
      <c r="K195" s="285"/>
      <c r="L195" s="285"/>
      <c r="M195" s="285"/>
      <c r="N195" s="285"/>
      <c r="O195" s="285"/>
      <c r="P195" s="285"/>
      <c r="Q195" s="285"/>
      <c r="R195" s="285"/>
      <c r="S195" s="285"/>
      <c r="T195" s="285"/>
      <c r="U195" s="285"/>
      <c r="V195" s="285"/>
      <c r="W195" s="285"/>
      <c r="X195" s="285"/>
      <c r="Y195" s="285"/>
      <c r="Z195" s="285"/>
      <c r="AA195" s="285"/>
      <c r="AB195" s="285"/>
      <c r="AC195" s="285"/>
      <c r="AD195" s="285"/>
      <c r="AE195" s="285"/>
      <c r="AF195" s="285"/>
      <c r="AG195" s="285"/>
      <c r="AH195" s="285"/>
      <c r="AI195" s="285"/>
      <c r="AJ195" s="285"/>
      <c r="AK195" s="285"/>
      <c r="AL195" s="285"/>
      <c r="AM195" s="285"/>
      <c r="AN195" s="285"/>
      <c r="AO195" s="285"/>
      <c r="AP195" s="285"/>
      <c r="AQ195" s="285"/>
      <c r="AR195" s="285"/>
      <c r="AS195" s="285"/>
      <c r="AT195" s="285"/>
      <c r="AU195" s="285"/>
      <c r="AV195" s="285"/>
      <c r="AW195" s="285"/>
      <c r="AX195" s="285"/>
      <c r="AY195" s="285"/>
      <c r="AZ195" s="285"/>
      <c r="BA195" s="285"/>
      <c r="BB195" s="285"/>
      <c r="BC195" s="285"/>
      <c r="BD195" s="285"/>
      <c r="BE195" s="285"/>
      <c r="BF195" s="286"/>
      <c r="BG195" s="15"/>
      <c r="BH195" s="15"/>
      <c r="BI195" s="15"/>
      <c r="BJ195" s="15"/>
      <c r="BK195" s="15"/>
      <c r="BL195" s="15"/>
      <c r="BM195" s="15"/>
      <c r="BN195" s="15"/>
      <c r="BO195" s="15"/>
      <c r="BP195" s="15"/>
      <c r="BQ195" s="15"/>
      <c r="BR195" s="14"/>
    </row>
    <row r="196" ht="12" customHeight="1">
      <c r="A196" s="10"/>
      <c r="B196" s="15"/>
      <c r="C196" s="15"/>
      <c r="D196" s="15"/>
      <c r="E196" s="15"/>
      <c r="F196" s="286"/>
      <c r="G196" s="15"/>
      <c r="H196" s="15"/>
      <c r="I196" s="286"/>
      <c r="J196" s="287"/>
      <c r="K196" s="287"/>
      <c r="L196" s="287"/>
      <c r="M196" s="287"/>
      <c r="N196" s="287"/>
      <c r="O196" s="287"/>
      <c r="P196" s="287"/>
      <c r="Q196" s="287"/>
      <c r="R196" s="287"/>
      <c r="S196" s="287"/>
      <c r="T196" s="287"/>
      <c r="U196" s="287"/>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4"/>
    </row>
    <row r="197" ht="12" customHeight="1">
      <c r="A197" s="10"/>
      <c r="B197" s="15"/>
      <c r="C197" s="15"/>
      <c r="D197" s="15"/>
      <c r="E197" s="15"/>
      <c r="F197" s="286"/>
      <c r="G197" s="15"/>
      <c r="H197" s="15"/>
      <c r="I197" s="286"/>
      <c r="J197" s="287"/>
      <c r="K197" s="287"/>
      <c r="L197" s="287"/>
      <c r="M197" s="287"/>
      <c r="N197" s="287"/>
      <c r="O197" s="287"/>
      <c r="P197" s="287"/>
      <c r="Q197" s="287"/>
      <c r="R197" s="287"/>
      <c r="S197" s="287"/>
      <c r="T197" s="287"/>
      <c r="U197" s="287"/>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4"/>
    </row>
    <row r="198" ht="12.75" customHeight="1">
      <c r="A198" s="10"/>
      <c r="B198" s="15"/>
      <c r="C198" s="15"/>
      <c r="D198" s="234"/>
      <c r="E198" s="15"/>
      <c r="F198" t="s" s="288">
        <v>2652</v>
      </c>
      <c r="G198" s="289"/>
      <c r="H198" s="289"/>
      <c r="I198" s="289"/>
      <c r="J198" s="289"/>
      <c r="K198" s="15"/>
      <c r="L198" t="s" s="288">
        <v>2653</v>
      </c>
      <c r="M198" s="290"/>
      <c r="N198" s="290"/>
      <c r="O198" s="290"/>
      <c r="P198" s="290"/>
      <c r="Q198" s="15"/>
      <c r="R198" t="s" s="291">
        <v>2654</v>
      </c>
      <c r="S198" s="292"/>
      <c r="T198" s="292"/>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4"/>
    </row>
    <row r="199" ht="12.75" customHeight="1">
      <c r="A199" s="293"/>
      <c r="B199" t="s" s="294">
        <v>2655</v>
      </c>
      <c r="C199" s="234"/>
      <c r="D199" s="234"/>
      <c r="E199" s="15"/>
      <c r="F199" s="295"/>
      <c r="G199" s="296"/>
      <c r="H199" s="296"/>
      <c r="I199" s="295"/>
      <c r="J199" s="297"/>
      <c r="K199" s="298"/>
      <c r="L199" s="295"/>
      <c r="M199" s="296"/>
      <c r="N199" s="296"/>
      <c r="O199" s="295"/>
      <c r="P199" s="297"/>
      <c r="Q199" s="15"/>
      <c r="R199" s="299">
        <v>1</v>
      </c>
      <c r="S199" t="s" s="300">
        <v>121</v>
      </c>
      <c r="T199" s="299">
        <v>250</v>
      </c>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4"/>
    </row>
    <row r="200" ht="12.75" customHeight="1">
      <c r="A200" s="301">
        <v>1</v>
      </c>
      <c r="B200" s="302">
        <v>39814</v>
      </c>
      <c r="C200" s="234"/>
      <c r="D200" s="286"/>
      <c r="E200" s="235"/>
      <c r="F200" t="s" s="294">
        <f>IF(1=M219,INDEX(B5:I136,0+MATCH(M209,B5:B136,0),5),INDEX(B5:I136,8+MATCH(M209,B5:B136,0),5))</f>
        <v>2656</v>
      </c>
      <c r="G200" s="303">
        <f>IF(1=M219,INDEX(B5:I136,0+MATCH(M209,B5:B136,0),6),INDEX(B5:I136,8+MATCH(M209,B5:B136,0),6))</f>
        <v>0</v>
      </c>
      <c r="H200" s="304">
        <f>IF(1=M219,INDEX(B5:I136,0+MATCH(M209,B5:B136,0),7),INDEX(B5:I136,8+MATCH(M209,B5:B136,0),7))</f>
        <v>75</v>
      </c>
      <c r="I200" s="305">
        <f>IF(L209&gt;=C242,"",IF(O210&lt;=25,25,IF(O210&gt;P209,"",IF(O210&gt;H200,H200,O210))))</f>
        <v>25</v>
      </c>
      <c r="J200" s="297">
        <f>IF(1=M219,INDEX(J5:BQ136,MATCH(F200,F5:F136,0),MATCH(L209,J3:BQ3,0)),INDEX(J5:BQ136,MATCH(F200,F5:F136,0),MATCH(L209,J3:BQ3,0)))</f>
        <v>0.6890000000000001</v>
      </c>
      <c r="K200" s="298"/>
      <c r="L200" t="s" s="306">
        <f>IF(AND(L209&gt;=C242,N209&lt;=O209),F208,IF(N209&gt;O209,F213,IF(O210&gt;P209,F204,F200)))</f>
        <v>2656</v>
      </c>
      <c r="M200" s="307"/>
      <c r="N200" s="297">
        <f>INDEX(F200:J214,MATCH(L200,F200:F214,0),5)</f>
        <v>0.6890000000000001</v>
      </c>
      <c r="O200" s="305">
        <v>25</v>
      </c>
      <c r="P200" s="308">
        <f>O200*N200</f>
        <v>17.225</v>
      </c>
      <c r="Q200" s="15"/>
      <c r="R200" s="299">
        <v>2</v>
      </c>
      <c r="S200" t="s" s="300">
        <v>151</v>
      </c>
      <c r="T200" s="299">
        <v>300</v>
      </c>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4"/>
    </row>
    <row r="201" ht="12.75" customHeight="1">
      <c r="A201" s="301">
        <f>A200+1</f>
        <v>2</v>
      </c>
      <c r="B201" s="302">
        <v>39845</v>
      </c>
      <c r="C201" s="234"/>
      <c r="D201" s="286"/>
      <c r="E201" s="235"/>
      <c r="F201" t="s" s="294">
        <f>IF(1=M219,INDEX(B5:I136,1+MATCH(M209,B5:B136,0),5),INDEX(B5:I136,9+MATCH(M209,B5:B136,0),5))</f>
        <v>2657</v>
      </c>
      <c r="G201" s="303">
        <f>IF(1=M219,INDEX(B5:I136,1+MATCH(M209,B5:B136,0),6),INDEX(B5:I136,9+MATCH(M209,B5:B136,0),6))</f>
        <v>75</v>
      </c>
      <c r="H201" s="304">
        <f>IF(1=M219,INDEX(B5:I136,1+MATCH(M209,B5:B136,0),7),INDEX(B5:I136,9+MATCH(M209,B5:B136,0),7))</f>
        <v>140</v>
      </c>
      <c r="I201" s="305">
        <f>IF(L209&gt;=C242,"",IF(O210&gt;P209,"",IF(AND(O210&gt;H200,O210&lt;=H201),O210-H200,IF(O210&lt;=H200,0,H201-H200))))</f>
        <v>0</v>
      </c>
      <c r="J201" s="297">
        <f>IF(1=M219,INDEX(J5:BQ136,MATCH(F201,F5:F136,0),MATCH(L209,J3:BQ3,0)),INDEX(J5:BQ136,MATCH(F201,F5:F136,0),MATCH(L209,J3:BQ3,0)))</f>
        <v>0.8220000000000001</v>
      </c>
      <c r="K201" s="298"/>
      <c r="L201" t="s" s="306">
        <f>IF(AND(L209&gt;=C242,N209&lt;=O209),F209,IF(N209&gt;O209,F214,IF(O210&gt;P209,F205,F201)))</f>
        <v>2657</v>
      </c>
      <c r="M201" s="307"/>
      <c r="N201" s="297">
        <f>INDEX(F200:J214,MATCH(L201,F200:F214,0),5)</f>
        <v>0.8220000000000001</v>
      </c>
      <c r="O201" s="305">
        <v>0</v>
      </c>
      <c r="P201" s="308">
        <f>O201*N201</f>
        <v>0</v>
      </c>
      <c r="Q201" s="15"/>
      <c r="R201" s="299">
        <v>3</v>
      </c>
      <c r="S201" t="s" s="300">
        <v>182</v>
      </c>
      <c r="T201" s="299">
        <v>400</v>
      </c>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4"/>
    </row>
    <row r="202" ht="12.75" customHeight="1">
      <c r="A202" s="301">
        <f>A201+1</f>
        <v>3</v>
      </c>
      <c r="B202" s="302">
        <v>39873</v>
      </c>
      <c r="C202" s="234"/>
      <c r="D202" s="286"/>
      <c r="E202" s="235"/>
      <c r="F202" t="s" s="294">
        <f>IF(1=M219,INDEX(B5:I136,2+MATCH(M209,B5:B136,0),5),IF(T209=6,F95,IF(T209=7,F111,"")))</f>
      </c>
      <c r="G202" t="s" s="300">
        <f>IF(1=M219,INDEX(B5:I136,2+MATCH(M209,B5:B136,0),6),INDEX(B5:I136,10+MATCH(M209,B5:B136,0),6))</f>
      </c>
      <c r="H202" t="s" s="306">
        <f>IF(1=M219,INDEX(B5:I136,2+MATCH(M209,B5:B136,0),7),INDEX(B5:I136,10+MATCH(M209,B5:B136,0),7))</f>
      </c>
      <c r="I202" t="s" s="306">
        <f>IF(L209&gt;=C242,"",IF(OR(N209&gt;O209,O210&gt;P209),"",IF(AND(O210&gt;H201,O210&lt;=H202),O210-H201,IF(O210&lt;=H201,"",H202))))</f>
      </c>
      <c r="J202" t="s" s="306">
        <f>IF(1=M219,INDEX(J5:BQ136,MATCH(F202,F5:F136,0),MATCH(L209,J3:BQ3,0)),IF(OR(T209=6,T209=7),LOOKUP(L209,J3:BQ3,J111:BE111),""))</f>
      </c>
      <c r="K202" s="298"/>
      <c r="L202" t="s" s="306">
        <f>IF(N209&gt;O209,"",IF(L209&gt;=C242,F210,IF(O210&gt;P209,F206,F202)))</f>
      </c>
      <c r="M202" s="307"/>
      <c r="N202" t="s" s="306">
        <f>INDEX(F200:J214,MATCH(L202,F200:F214,0),5)</f>
      </c>
      <c r="O202" s="305"/>
      <c r="P202" s="308">
        <f>IF(OR(O202="",N202=""),0,N202*O202)</f>
        <v>0</v>
      </c>
      <c r="Q202" s="15"/>
      <c r="R202" s="299">
        <v>4</v>
      </c>
      <c r="S202" t="s" s="300">
        <v>185</v>
      </c>
      <c r="T202" s="299">
        <v>850</v>
      </c>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4"/>
    </row>
    <row r="203" ht="12.75" customHeight="1">
      <c r="A203" s="301">
        <f>A202+1</f>
        <v>4</v>
      </c>
      <c r="B203" s="302">
        <v>39904</v>
      </c>
      <c r="C203" s="234"/>
      <c r="D203" s="15"/>
      <c r="E203" s="15"/>
      <c r="F203" t="s" s="309">
        <f t="shared" si="7475" ref="F203:J214">""</f>
      </c>
      <c r="G203" t="s" s="310">
        <f t="shared" si="7475"/>
      </c>
      <c r="H203" t="s" s="311">
        <f t="shared" si="7475"/>
      </c>
      <c r="I203" t="s" s="311">
        <f t="shared" si="7475"/>
      </c>
      <c r="J203" t="s" s="311">
        <f t="shared" si="7475"/>
      </c>
      <c r="K203" s="298"/>
      <c r="L203" t="s" s="306">
        <f>IF(N209&gt;O209,"",IF(L209&gt;=C242,F211,IF(O210&gt;P209,F207,F203)))</f>
      </c>
      <c r="M203" s="295"/>
      <c r="N203" t="s" s="306">
        <f>INDEX(F200:J214,MATCH(L203,F200:F214,0),5)</f>
      </c>
      <c r="O203" s="305"/>
      <c r="P203" s="308">
        <f>IF(OR(O203="",N203=""),0,N203*O203)</f>
        <v>0</v>
      </c>
      <c r="Q203" s="15"/>
      <c r="R203" s="299">
        <v>5</v>
      </c>
      <c r="S203" t="s" s="300">
        <v>183</v>
      </c>
      <c r="T203" s="299">
        <v>1000</v>
      </c>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4"/>
    </row>
    <row r="204" ht="12.75" customHeight="1">
      <c r="A204" s="301">
        <f>A203+1</f>
        <v>5</v>
      </c>
      <c r="B204" s="302">
        <v>39934</v>
      </c>
      <c r="C204" s="234"/>
      <c r="D204" s="15"/>
      <c r="E204" s="15"/>
      <c r="F204" t="s" s="312">
        <f>IF(1=M219,INDEX(B5:I136,4+MATCH(M209,B5:B136,0),5),INDEX(B5:I136,12+MATCH(M209,B5:B136,0),5))</f>
        <v>2658</v>
      </c>
      <c r="G204" s="313">
        <f>IF(1=M219,INDEX(B5:I136,4+MATCH(M209,B5:B136,0),6),INDEX(B5:I136,12+MATCH(M209,B5:B136,0),6))</f>
        <v>0</v>
      </c>
      <c r="H204" s="314">
        <f>IF(1=M219,INDEX(B5:I136,4+MATCH(M209,B5:B136,0),7),INDEX(B5:I136,12+MATCH(M209,B5:B136,0),7))</f>
        <v>75</v>
      </c>
      <c r="I204" t="s" s="315">
        <f>IF(L209&gt;=C242,"",IF(AND(M219=1,T209=7,O210&gt;H204),H204,IF(OR(N209&gt;O209,O210&lt;=P209),"",IF(O210&lt;=H204,O210,H204))))</f>
      </c>
      <c r="J204" s="316">
        <f>IF(1=M219,INDEX(J5:BQ136,MATCH(F204,F5:F136,0),MATCH(L209,J3:BQ3,0)),INDEX(J5:BQ136,MATCH(F204,F5:F136,0),MATCH(L209,J3:BQ3,0)))</f>
        <v>0.6890000000000001</v>
      </c>
      <c r="K204" s="298"/>
      <c r="L204" t="s" s="306">
        <v>2659</v>
      </c>
      <c r="M204" s="307"/>
      <c r="N204" s="297"/>
      <c r="O204" s="297"/>
      <c r="P204" s="308">
        <f>SUM(P200:P203)</f>
        <v>17.225</v>
      </c>
      <c r="Q204" s="15"/>
      <c r="R204" s="299">
        <v>6</v>
      </c>
      <c r="S204" t="s" s="300">
        <v>184</v>
      </c>
      <c r="T204" s="299">
        <v>2000</v>
      </c>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4"/>
    </row>
    <row r="205" ht="12.75" customHeight="1">
      <c r="A205" s="301">
        <f>A204+1</f>
        <v>6</v>
      </c>
      <c r="B205" s="302">
        <v>39965</v>
      </c>
      <c r="C205" s="234"/>
      <c r="D205" s="15"/>
      <c r="E205" s="15"/>
      <c r="F205" t="s" s="294">
        <f>IF(1=M219,INDEX(B5:I136,5+MATCH(M209,B5:B136,0),5),INDEX(B5:I136,13+MATCH(M209,B5:B136,0),5))</f>
        <v>2660</v>
      </c>
      <c r="G205" s="303">
        <f>IF(1=M219,INDEX(B5:I136,5+MATCH(M209,B5:B136,0),6),INDEX(B5:I136,13+MATCH(M209,B5:B136,0),6))</f>
        <v>75</v>
      </c>
      <c r="H205" s="304">
        <f>IF(1=M219,INDEX(B5:I136,5+MATCH(M209,B5:B136,0),7),INDEX(B5:I136,13+MATCH(M209,B5:B136,0),7))</f>
        <v>125</v>
      </c>
      <c r="I205" t="s" s="306">
        <f>IF(L209&gt;=C242,"",IF(AND(M219=1,T209=7,O210&gt;H201),H205-G205,IF(OR(N209&gt;O209,O210&lt;=P209),"",IF(AND(O210&gt;H204,O210&lt;=H205),O210-H204,IF(O210&lt;=H204,0,H205-H204)))))</f>
      </c>
      <c r="J205" s="297">
        <f>IF(1=M219,INDEX(J5:BQ136,MATCH(F205,F5:F136,0),MATCH(L209,J3:BQ3,0)),INDEX(J5:BQ136,MATCH(F205,F5:F136,0),MATCH(L209,J3:BQ3,0)))</f>
        <v>1.141</v>
      </c>
      <c r="K205" s="298"/>
      <c r="L205" s="15"/>
      <c r="M205" s="15"/>
      <c r="N205" s="15"/>
      <c r="O205" s="15"/>
      <c r="P205" s="15"/>
      <c r="Q205" s="15"/>
      <c r="R205" s="299">
        <v>7</v>
      </c>
      <c r="S205" t="s" s="300">
        <v>150</v>
      </c>
      <c r="T205" s="299">
        <v>2500</v>
      </c>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4"/>
    </row>
    <row r="206" ht="12.75" customHeight="1">
      <c r="A206" s="301">
        <f>A205+1</f>
        <v>7</v>
      </c>
      <c r="B206" s="302">
        <v>39995</v>
      </c>
      <c r="C206" s="234"/>
      <c r="D206" s="15"/>
      <c r="E206" s="15"/>
      <c r="F206" t="s" s="294">
        <f>IF(1=M219,INDEX(B5:I136,6+MATCH(M209,B5:B136,0),5),INDEX(B5:I136,14+MATCH(M209,B5:B136,0),5))</f>
        <v>2661</v>
      </c>
      <c r="G206" s="303">
        <f>IF(1=M219,INDEX(B5:I136,6+MATCH(M209,B5:B136,0),6),INDEX(B5:I136,14+MATCH(M209,B5:B136,0),6))</f>
        <v>125</v>
      </c>
      <c r="H206" s="304">
        <f>IF(1=M219,INDEX(B5:I136,6+MATCH(M209,B5:B136,0),7),INDEX(B5:I136,14+MATCH(M209,B5:B136,0),7))</f>
        <v>10000</v>
      </c>
      <c r="I206" t="s" s="306">
        <f>IF(L209&gt;=C242,"",IF(AND(M219=1,T209=7,O210&gt;H201),IF(O210&gt;H206,H206-G206,O210-G206),IF(OR(N209&gt;O209,O210&lt;=P209),"",IF(AND(O210&gt;H205,O210&lt;=H206),O210-H205,IF(O210&lt;=H205,0,O210-H205)))))</f>
      </c>
      <c r="J206" s="297">
        <f>IF(1=M219,INDEX(J5:BQ136,MATCH(F206,F5:F136,0),MATCH(L209,J3:BQ3,0)),INDEX(J5:BQ136,MATCH(F206,F5:F136,0),MATCH(L209,J3:BQ3,0)))</f>
        <v>2.417</v>
      </c>
      <c r="K206" s="298"/>
      <c r="L206" t="s" s="288">
        <v>2662</v>
      </c>
      <c r="M206" s="290"/>
      <c r="N206" s="290"/>
      <c r="O206" s="290"/>
      <c r="P206" s="290"/>
      <c r="Q206" s="15"/>
      <c r="R206" s="299">
        <v>8</v>
      </c>
      <c r="S206" t="s" s="294">
        <v>2575</v>
      </c>
      <c r="T206" s="317"/>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4"/>
    </row>
    <row r="207" ht="12.75" customHeight="1">
      <c r="A207" s="301">
        <f>A206+1</f>
        <v>8</v>
      </c>
      <c r="B207" s="302">
        <v>40026</v>
      </c>
      <c r="C207" s="234"/>
      <c r="D207" s="15"/>
      <c r="E207" s="15"/>
      <c r="F207" t="s" s="309">
        <f>IF(1=M219,IF(T209=7,F108,""),INDEX(B5:I136,15+MATCH(M209,B5:B136,0),5))</f>
      </c>
      <c r="G207" t="s" s="310">
        <f>IF(1=M219,INDEX(B5:I136,7+MATCH(M209,B5:B136,0),6),INDEX(B5:I136,15+MATCH(M209,B5:B136,0),6))</f>
      </c>
      <c r="H207" t="s" s="318">
        <f>IF(1=M219,INDEX(B5:I136,7+MATCH(M209,B5:B136,0),7),INDEX(B5:I136,15+MATCH(M209,B5:B136,0),7))</f>
      </c>
      <c r="I207" t="s" s="311">
        <f>IF(L209&gt;=C242,"",IF(AND(M219=1,T209=7,O210&gt;H201),"",IF(O210&gt;H206,O210-G207,IF(OR(N209&gt;O209,O210&lt;=P209),"",IF(AND(O210&gt;H206,O210&lt;=H207),O210-H206,IF(O210&lt;=H206,"",H207))))))</f>
      </c>
      <c r="J207" t="s" s="311">
        <f>IF(AND(T209=7,M219=1),LOOKUP(L209,J3:BQ3,J108:BE108),"")</f>
      </c>
      <c r="K207" s="298"/>
      <c r="L207" s="295"/>
      <c r="M207" s="296"/>
      <c r="N207" s="296"/>
      <c r="O207" s="295"/>
      <c r="P207" s="297"/>
      <c r="Q207" s="15"/>
      <c r="R207" s="15"/>
      <c r="S207" s="15"/>
      <c r="T207" s="15"/>
      <c r="U207" s="319"/>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4"/>
    </row>
    <row r="208" ht="12.75" customHeight="1">
      <c r="A208" s="301">
        <f>A207+1</f>
        <v>9</v>
      </c>
      <c r="B208" s="302">
        <v>40057</v>
      </c>
      <c r="C208" s="234"/>
      <c r="D208" s="15"/>
      <c r="E208" s="15"/>
      <c r="F208" t="s" s="312">
        <f>IF(1=M219,INDEX(B139:I194,0+MATCH(M209,B139:B194,0),5),INDEX(B139:I194,4+MATCH(M209,B139:B194,0),5))</f>
        <v>2602</v>
      </c>
      <c r="G208" s="313">
        <f>IF(1=M219,INDEX(B139:F194,0+MATCH(M209,B139:B194,0),3),INDEX(B139:F194,4+MATCH(M209,B139:B194,0),3))</f>
        <v>0</v>
      </c>
      <c r="H208" s="314">
        <f>IF(1=M219,INDEX(B139:F194,0+MATCH(M209,B139:B194,0),4),INDEX(B139:F194,4+MATCH(M209,B139:B194,0),4))</f>
        <v>75</v>
      </c>
      <c r="I208" t="s" s="315">
        <f>IF(OR(L209&lt;C242,N209&gt;O209),"",IF(O210&gt;=H208,H208,O210))</f>
      </c>
      <c r="J208" s="316">
        <f>IF(1=M219,INDEX(B139:BR194,0+MATCH(M209,B139:B194,0),69),INDEX(B139:BR194,4+MATCH(M209,B139:B194,0),69))</f>
        <v>0</v>
      </c>
      <c r="K208" s="96"/>
      <c r="L208" t="s" s="320">
        <v>2655</v>
      </c>
      <c r="M208" t="s" s="320">
        <v>26</v>
      </c>
      <c r="N208" t="s" s="320">
        <v>2663</v>
      </c>
      <c r="O208" t="s" s="320">
        <v>2664</v>
      </c>
      <c r="P208" t="s" s="320">
        <v>2665</v>
      </c>
      <c r="Q208" s="15"/>
      <c r="R208" t="s" s="288">
        <v>2666</v>
      </c>
      <c r="S208" s="321"/>
      <c r="T208" s="321"/>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4"/>
    </row>
    <row r="209" ht="12.75" customHeight="1">
      <c r="A209" s="301">
        <f>A208+1</f>
        <v>10</v>
      </c>
      <c r="B209" s="302">
        <v>40087</v>
      </c>
      <c r="C209" s="234"/>
      <c r="D209" s="15"/>
      <c r="E209" s="15"/>
      <c r="F209" t="s" s="294">
        <f>IF(1=M219,INDEX(B139:I194,1+MATCH(M209,B139:B194,0),5),INDEX(B139:I194,5+MATCH(M209,B139:B194,0),5))</f>
        <v>2603</v>
      </c>
      <c r="G209" s="303">
        <f>IF(1=M219,INDEX(B139:F194,1+MATCH(M209,B139:B194,0),3),INDEX(B139:F194,5+MATCH(M209,B139:B194,0),3))</f>
        <v>75</v>
      </c>
      <c r="H209" s="304">
        <f>IF(1=M219,INDEX(B139:F194,1+MATCH(M209,B139:B194,0),4),INDEX(B139:F194,5+MATCH(M209,B139:B194,0),4))</f>
        <v>140</v>
      </c>
      <c r="I209" t="s" s="306">
        <f>IF(OR(L209&lt;C242,N209&gt;O209),"",IF(AND(O210&gt;H208,O210&lt;=H209),O210-H208,IF(O210&lt;=H208,0,H209-G209)))</f>
      </c>
      <c r="J209" s="297">
        <f>IF(1=M219,INDEX(B139:BR194,1+MATCH(M209,B139:B194,0),69),INDEX(B139:BR194,5+MATCH(M209,B139:B194,0),69))</f>
        <v>0</v>
      </c>
      <c r="K209" s="96"/>
      <c r="L209" s="322">
        <f>LOOKUP('Tarifas Eléctricas'!H50,B212:B271,C212:C271)</f>
        <v>2</v>
      </c>
      <c r="M209" t="s" s="320">
        <f>INDEX(S199:S205,T209,1)</f>
        <v>2667</v>
      </c>
      <c r="N209" s="323">
        <f>'Tarifas Eléctricas'!H56</f>
        <v>0</v>
      </c>
      <c r="O209" s="324">
        <f>VLOOKUP(T209,R199:T206,3)</f>
        <v>250</v>
      </c>
      <c r="P209" s="324">
        <f>IF(1=M219,INDEX($B$5:$I$136,0+MATCH(M209,$B$5:$B$136,0),3),INDEX($B$5:$I$136,8+MATCH(M209,$B$5:$B$136,0),3))</f>
        <v>140</v>
      </c>
      <c r="Q209" s="15"/>
      <c r="R209" t="s" s="306">
        <v>2668</v>
      </c>
      <c r="S209" s="295"/>
      <c r="T209" s="325">
        <f>'|||'!AJ38</f>
        <v>1</v>
      </c>
      <c r="U209" s="325">
        <f>LOOKUP(F221,S199:S206,R199:R206)</f>
        <v>1</v>
      </c>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4"/>
    </row>
    <row r="210" ht="12.75" customHeight="1">
      <c r="A210" s="301">
        <f>A209+1</f>
        <v>11</v>
      </c>
      <c r="B210" s="302">
        <v>40118</v>
      </c>
      <c r="C210" s="234"/>
      <c r="D210" s="15"/>
      <c r="E210" s="15"/>
      <c r="F210" t="s" s="294">
        <f>IF(1=M219,INDEX(B139:I194,2+MATCH(M209,B139:B194,0),5),INDEX(B139:I194,6+MATCH(M209,B139:B194,0),5))</f>
        <v>2604</v>
      </c>
      <c r="G210" s="303">
        <f>IF(1=M219,INDEX(B139:F194,2+MATCH(M209,B139:B194,0),3),INDEX(B139:F194,6+MATCH(M209,B139:B194,0),3))</f>
        <v>140</v>
      </c>
      <c r="H210" s="304">
        <f>IF(1=M219,INDEX(B139:F194,2+MATCH(M209,B139:B194,0),4),INDEX(B139:F194,6+MATCH(M209,B139:B194,0),4))</f>
        <v>10000</v>
      </c>
      <c r="I210" t="s" s="306">
        <f>IF(OR(L209&lt;C242,N209&gt;O209),"",IF(AND(O210&gt;=H209,O210&lt;=H210),O210-H209,IF(O210&lt;H209,0,H210-G210)))</f>
      </c>
      <c r="J210" s="297">
        <f>IF(1=M219,INDEX(B139:BR194,2+MATCH(M209,B139:B194,0),69),INDEX(B139:BR194,6+MATCH(M209,B139:B194,0),69))</f>
        <v>0</v>
      </c>
      <c r="K210" s="96"/>
      <c r="L210" t="s" s="300">
        <v>2669</v>
      </c>
      <c r="M210" s="317"/>
      <c r="N210" s="317"/>
      <c r="O210" s="326">
        <f>IF(OR(AND('Tarifas Eléctricas'!E48=1,'Tarifas Eléctricas'!E56&lt;=O211),AND('Tarifas Eléctricas'!E48=2,'Tarifas Eléctricas'!E56&lt;=O211*2)),O211,IF('Tarifas Eléctricas'!E48=1,'Tarifas Eléctricas'!E56,'Tarifas Eléctricas'!E56/2))</f>
        <v>25</v>
      </c>
      <c r="P210" s="296"/>
      <c r="Q210" s="15"/>
      <c r="R210" t="s" s="306">
        <v>26</v>
      </c>
      <c r="S210" s="295"/>
      <c r="T210" t="s" s="320">
        <f>IF(T209&lt;&gt;0,VLOOKUP($T$209,$R$198:$T$206,2),"")</f>
        <v>2667</v>
      </c>
      <c r="U210" s="319"/>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4"/>
    </row>
    <row r="211" ht="12.75" customHeight="1">
      <c r="A211" s="301">
        <f>A210+1</f>
        <v>12</v>
      </c>
      <c r="B211" s="302">
        <v>40148</v>
      </c>
      <c r="C211" s="234"/>
      <c r="D211" s="15"/>
      <c r="E211" s="15"/>
      <c r="F211" t="s" s="309">
        <f>IF(1=M219,INDEX(B139:I194,3+MATCH(M209,B139:B194,0),5),INDEX(B139:I194,7+MATCH(M209,B139:B194,0),5))</f>
      </c>
      <c r="G211" t="s" s="310">
        <f>IF(1=M219,INDEX(B139:F194,3+MATCH(M209,B139:B194,0),3),INDEX(B139:F194,7+MATCH(M209,B139:B194,0),3))</f>
      </c>
      <c r="H211" t="s" s="318">
        <f>IF(1=M219,INDEX(B139:F194,3+MATCH(M209,B139:B194,0),4),INDEX(B139:F194,7+MATCH(M209,B139:B194,0),4))</f>
      </c>
      <c r="I211" t="s" s="311">
        <f>IF(OR(L209&lt;C242,N209&gt;O209),"",IF(AND(O210&gt;=H210,O210&lt;=H211),O210-H210,IF(O210&lt;H210,0,H211-G211)))</f>
      </c>
      <c r="J211" s="327">
        <f>IF(1=M219,INDEX(B139:BR194,3+MATCH(M209,B139:B194,0),69),INDEX(B139:BR194,7+MATCH(M209,B139:B194,0),69))</f>
        <v>0</v>
      </c>
      <c r="K211" s="96"/>
      <c r="L211" t="s" s="300">
        <v>2670</v>
      </c>
      <c r="M211" s="317"/>
      <c r="N211" s="317"/>
      <c r="O211" s="326">
        <v>25</v>
      </c>
      <c r="P211" s="296"/>
      <c r="Q211" s="15"/>
      <c r="R211" s="299">
        <f>'Tarifas Eléctricas'!E48</f>
        <v>2</v>
      </c>
      <c r="S211" s="297"/>
      <c r="T211" t="s" s="300">
        <f>'|||'!AK37</f>
        <v>2671</v>
      </c>
      <c r="U211" s="319"/>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4"/>
    </row>
    <row r="212" ht="12.75" customHeight="1">
      <c r="A212" s="301">
        <v>13</v>
      </c>
      <c r="B212" s="302">
        <v>40179</v>
      </c>
      <c r="C212" s="328">
        <v>1</v>
      </c>
      <c r="D212" s="328">
        <v>1</v>
      </c>
      <c r="E212" s="15"/>
      <c r="F212" s="329"/>
      <c r="G212" s="330"/>
      <c r="H212" s="330"/>
      <c r="I212" s="329"/>
      <c r="J212" s="329"/>
      <c r="K212" s="298"/>
      <c r="L212" s="15"/>
      <c r="M212" s="15"/>
      <c r="N212" s="15"/>
      <c r="O212" s="331"/>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4"/>
    </row>
    <row r="213" ht="12.75" customHeight="1">
      <c r="A213" s="301">
        <v>14</v>
      </c>
      <c r="B213" s="302">
        <v>40210</v>
      </c>
      <c r="C213" s="328">
        <f>C212+1</f>
        <v>2</v>
      </c>
      <c r="D213" s="328">
        <f>D212+1</f>
        <v>2</v>
      </c>
      <c r="E213" s="15"/>
      <c r="F213" t="s" s="306">
        <f>M225</f>
        <v>2672</v>
      </c>
      <c r="G213" t="s" s="306">
        <f t="shared" si="7475"/>
      </c>
      <c r="H213" t="s" s="306">
        <f t="shared" si="7475"/>
      </c>
      <c r="I213" t="s" s="306">
        <f>IF(F221="Tarifa DAC",1,"")</f>
      </c>
      <c r="J213" s="297">
        <f>K225</f>
        <v>69.68000000000001</v>
      </c>
      <c r="K213" s="15"/>
      <c r="L213" s="15"/>
      <c r="M213" s="15"/>
      <c r="N213" s="15"/>
      <c r="O213" s="331"/>
      <c r="P213" s="15"/>
      <c r="Q213" s="15"/>
      <c r="R213" s="332"/>
      <c r="S213" s="332"/>
      <c r="T213" s="333"/>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4"/>
    </row>
    <row r="214" ht="12.75" customHeight="1">
      <c r="A214" s="301">
        <v>15</v>
      </c>
      <c r="B214" s="302">
        <v>40238</v>
      </c>
      <c r="C214" s="328">
        <f>C213+1</f>
        <v>3</v>
      </c>
      <c r="D214" s="328">
        <f>D213+1</f>
        <v>3</v>
      </c>
      <c r="E214" s="15"/>
      <c r="F214" t="s" s="306">
        <f>M226</f>
        <v>2673</v>
      </c>
      <c r="G214" t="s" s="300">
        <f t="shared" si="7475"/>
      </c>
      <c r="H214" t="s" s="306">
        <f t="shared" si="7475"/>
      </c>
      <c r="I214" t="s" s="306">
        <f>IF(F221="Tarifa DAC",O210,"")</f>
      </c>
      <c r="J214" s="297">
        <f>K226</f>
        <v>3.266</v>
      </c>
      <c r="K214" s="15"/>
      <c r="L214" s="15"/>
      <c r="M214" s="15"/>
      <c r="N214" s="15"/>
      <c r="O214" s="15"/>
      <c r="P214" s="15"/>
      <c r="Q214" s="15"/>
      <c r="R214" s="15"/>
      <c r="S214" s="332"/>
      <c r="T214" s="333"/>
      <c r="U214" s="15"/>
      <c r="V214" s="15"/>
      <c r="W214" s="15"/>
      <c r="X214" s="15"/>
      <c r="Y214" s="334"/>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4"/>
    </row>
    <row r="215" ht="12.75" customHeight="1">
      <c r="A215" s="301">
        <v>16</v>
      </c>
      <c r="B215" s="302">
        <v>40269</v>
      </c>
      <c r="C215" s="328">
        <f>C214+1</f>
        <v>4</v>
      </c>
      <c r="D215" s="328">
        <f>D214+1</f>
        <v>4</v>
      </c>
      <c r="E215" s="15"/>
      <c r="F215" s="15"/>
      <c r="G215" s="234"/>
      <c r="H215" s="234"/>
      <c r="I215" s="15"/>
      <c r="J215" s="15"/>
      <c r="K215" s="15"/>
      <c r="L215" s="15"/>
      <c r="M215" s="15"/>
      <c r="N215" s="15"/>
      <c r="O215" s="94"/>
      <c r="P215" s="15"/>
      <c r="Q215" s="15"/>
      <c r="R215" s="286"/>
      <c r="S215" s="332"/>
      <c r="T215" s="335"/>
      <c r="U215" s="15"/>
      <c r="V215" s="15"/>
      <c r="W215" s="15"/>
      <c r="X215" s="15"/>
      <c r="Y215" s="336"/>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4"/>
    </row>
    <row r="216" ht="12.75" customHeight="1">
      <c r="A216" s="301">
        <v>17</v>
      </c>
      <c r="B216" s="302">
        <v>40299</v>
      </c>
      <c r="C216" s="328">
        <f>C215+1</f>
        <v>5</v>
      </c>
      <c r="D216" s="328">
        <f>D215+1</f>
        <v>5</v>
      </c>
      <c r="E216" s="15"/>
      <c r="F216" s="15"/>
      <c r="G216" s="234"/>
      <c r="H216" s="234"/>
      <c r="I216" s="15"/>
      <c r="J216" s="15"/>
      <c r="K216" s="15"/>
      <c r="L216" s="15"/>
      <c r="M216" s="15"/>
      <c r="N216" s="15"/>
      <c r="O216" s="94"/>
      <c r="P216" s="15"/>
      <c r="Q216" s="15"/>
      <c r="R216" s="15"/>
      <c r="S216" s="15"/>
      <c r="T216" s="15"/>
      <c r="U216" s="15"/>
      <c r="V216" s="15"/>
      <c r="W216" s="334"/>
      <c r="X216" s="15"/>
      <c r="Y216" s="336"/>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4"/>
    </row>
    <row r="217" ht="12.75" customHeight="1">
      <c r="A217" s="301">
        <v>18</v>
      </c>
      <c r="B217" s="302">
        <v>40330</v>
      </c>
      <c r="C217" s="328">
        <f>C216+1</f>
        <v>6</v>
      </c>
      <c r="D217" s="328">
        <f>D216+1</f>
        <v>6</v>
      </c>
      <c r="E217" s="15"/>
      <c r="F217" t="s" s="306">
        <f>IF(T211="BC","Baja California",IF(T211="BCS","Baja California Sur",IF(T211="N","Norte",IF(T211="C","Central",IF(T211="NO","Noroeste",IF(T211="NE","Noreste",IF(T211="S","Sur","Peninsular")))))))</f>
        <v>2674</v>
      </c>
      <c r="G217" s="234"/>
      <c r="H217" s="234"/>
      <c r="I217" s="15"/>
      <c r="J217" s="15"/>
      <c r="K217" t="s" s="337">
        <v>2675</v>
      </c>
      <c r="L217" s="338"/>
      <c r="M217" s="338"/>
      <c r="N217" s="339"/>
      <c r="O217" s="339"/>
      <c r="P217" s="15"/>
      <c r="Q217" s="15"/>
      <c r="R217" s="15"/>
      <c r="S217" s="15"/>
      <c r="T217" s="15"/>
      <c r="U217" s="15"/>
      <c r="V217" s="15"/>
      <c r="W217" s="340"/>
      <c r="X217" s="15"/>
      <c r="Y217" s="336"/>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4"/>
    </row>
    <row r="218" ht="12.75" customHeight="1">
      <c r="A218" s="301">
        <v>19</v>
      </c>
      <c r="B218" s="302">
        <v>40360</v>
      </c>
      <c r="C218" s="328">
        <f>C217+1</f>
        <v>7</v>
      </c>
      <c r="D218" s="328">
        <f>D217+1</f>
        <v>7</v>
      </c>
      <c r="E218" s="15"/>
      <c r="F218" t="s" s="306">
        <v>2676</v>
      </c>
      <c r="G218" s="15"/>
      <c r="H218" s="15"/>
      <c r="I218" s="15"/>
      <c r="J218" s="15"/>
      <c r="K218" s="295"/>
      <c r="L218" s="296"/>
      <c r="M218" s="296"/>
      <c r="N218" s="332"/>
      <c r="O218" s="341"/>
      <c r="P218" s="15"/>
      <c r="Q218" s="15"/>
      <c r="R218" s="15"/>
      <c r="S218" s="15"/>
      <c r="T218" s="15"/>
      <c r="U218" s="15"/>
      <c r="V218" s="15"/>
      <c r="W218" s="340"/>
      <c r="X218" s="15"/>
      <c r="Y218" s="336"/>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4"/>
    </row>
    <row r="219" ht="12.75" customHeight="1">
      <c r="A219" s="301">
        <v>20</v>
      </c>
      <c r="B219" s="302">
        <v>40391</v>
      </c>
      <c r="C219" s="328">
        <f>C218+1</f>
        <v>8</v>
      </c>
      <c r="D219" s="328">
        <f>D218+1</f>
        <v>8</v>
      </c>
      <c r="E219" s="15"/>
      <c r="F219" t="s" s="306">
        <v>2677</v>
      </c>
      <c r="G219" s="15"/>
      <c r="H219" s="15"/>
      <c r="I219" s="15"/>
      <c r="J219" s="15"/>
      <c r="K219" t="s" s="306">
        <f>IF(M209="Tarifa 1","No aplica",C306)</f>
        <v>952</v>
      </c>
      <c r="L219" s="296"/>
      <c r="M219" s="299">
        <f>IF(K219=K220,1,0)</f>
        <v>0</v>
      </c>
      <c r="N219" s="332"/>
      <c r="O219" s="15"/>
      <c r="P219" s="15"/>
      <c r="Q219" s="15"/>
      <c r="R219" s="15"/>
      <c r="S219" s="15"/>
      <c r="T219" s="15"/>
      <c r="U219" s="15"/>
      <c r="V219" s="15"/>
      <c r="W219" s="340"/>
      <c r="X219" s="15"/>
      <c r="Y219" s="336"/>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4"/>
    </row>
    <row r="220" ht="12.75" customHeight="1">
      <c r="A220" s="301">
        <v>21</v>
      </c>
      <c r="B220" s="302">
        <v>40422</v>
      </c>
      <c r="C220" s="328">
        <f>C219+1</f>
        <v>9</v>
      </c>
      <c r="D220" s="328">
        <f>D219+1</f>
        <v>9</v>
      </c>
      <c r="E220" s="15"/>
      <c r="F220" s="15"/>
      <c r="G220" s="15"/>
      <c r="H220" s="15"/>
      <c r="I220" s="15"/>
      <c r="J220" s="15"/>
      <c r="K220" t="s" s="294">
        <v>2500</v>
      </c>
      <c r="L220" s="296"/>
      <c r="M220" s="299">
        <v>1</v>
      </c>
      <c r="N220" s="332"/>
      <c r="O220" s="341"/>
      <c r="P220" s="15"/>
      <c r="Q220" s="15"/>
      <c r="R220" s="15"/>
      <c r="S220" s="15"/>
      <c r="T220" s="15"/>
      <c r="U220" s="15"/>
      <c r="V220" s="15"/>
      <c r="W220" s="340"/>
      <c r="X220" s="15"/>
      <c r="Y220" s="336"/>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4"/>
    </row>
    <row r="221" ht="12.75" customHeight="1">
      <c r="A221" s="301">
        <v>22</v>
      </c>
      <c r="B221" s="302">
        <v>40452</v>
      </c>
      <c r="C221" s="328">
        <f>C220+1</f>
        <v>10</v>
      </c>
      <c r="D221" s="328">
        <f>D220+1</f>
        <v>10</v>
      </c>
      <c r="E221" s="15"/>
      <c r="F221" t="s" s="306">
        <f>IF('Tarifas Eléctricas'!E48=1,'Historial_Mes'!G13,'Historial_Bimestre'!G13)</f>
        <v>2667</v>
      </c>
      <c r="G221" s="15"/>
      <c r="H221" s="15"/>
      <c r="I221" s="15"/>
      <c r="J221" s="15"/>
      <c r="K221" t="s" s="294">
        <v>2678</v>
      </c>
      <c r="L221" s="296"/>
      <c r="M221" s="299">
        <v>0</v>
      </c>
      <c r="N221" s="332"/>
      <c r="O221" s="341"/>
      <c r="P221" s="15"/>
      <c r="Q221" s="15"/>
      <c r="R221" s="15"/>
      <c r="S221" s="15"/>
      <c r="T221" s="15"/>
      <c r="U221" s="15"/>
      <c r="V221" s="15"/>
      <c r="W221" s="340"/>
      <c r="X221" s="15"/>
      <c r="Y221" s="336"/>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4"/>
    </row>
    <row r="222" ht="12.75" customHeight="1">
      <c r="A222" s="301">
        <v>23</v>
      </c>
      <c r="B222" s="302">
        <v>40483</v>
      </c>
      <c r="C222" s="328">
        <f>C221+1</f>
        <v>11</v>
      </c>
      <c r="D222" s="328">
        <f>D221+1</f>
        <v>11</v>
      </c>
      <c r="E222" s="15"/>
      <c r="F222" t="s" s="306">
        <f>IF(F221="Tarifa DAC","Doméstico de alto consumo","Doméstico")</f>
        <v>2679</v>
      </c>
      <c r="G222" s="15"/>
      <c r="H222" s="15"/>
      <c r="I222" s="15"/>
      <c r="J222" s="15"/>
      <c r="K222" t="s" s="306">
        <v>2680</v>
      </c>
      <c r="L222" s="342"/>
      <c r="M222" s="296"/>
      <c r="N222" s="15"/>
      <c r="O222" s="341"/>
      <c r="P222" s="15"/>
      <c r="Q222" s="15"/>
      <c r="R222" s="15"/>
      <c r="S222" s="15"/>
      <c r="T222" s="15"/>
      <c r="U222" s="15"/>
      <c r="V222" s="15"/>
      <c r="W222" s="340"/>
      <c r="X222" s="15"/>
      <c r="Y222" s="336"/>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4"/>
    </row>
    <row r="223" ht="12.75" customHeight="1">
      <c r="A223" s="301">
        <v>24</v>
      </c>
      <c r="B223" s="302">
        <v>40513</v>
      </c>
      <c r="C223" s="328">
        <f>C222+1</f>
        <v>12</v>
      </c>
      <c r="D223" s="328">
        <f>D222+1</f>
        <v>12</v>
      </c>
      <c r="E223" s="15"/>
      <c r="F223" s="15"/>
      <c r="G223" s="15"/>
      <c r="H223" s="15"/>
      <c r="I223" s="15"/>
      <c r="J223" s="15"/>
      <c r="K223" t="s" s="306">
        <v>2679</v>
      </c>
      <c r="L223" s="342"/>
      <c r="M223" s="305"/>
      <c r="N223" s="15"/>
      <c r="O223" s="341"/>
      <c r="P223" s="15"/>
      <c r="Q223" s="15"/>
      <c r="R223" s="15"/>
      <c r="S223" s="15"/>
      <c r="T223" s="15"/>
      <c r="U223" s="15"/>
      <c r="V223" s="15"/>
      <c r="W223" s="340"/>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4"/>
    </row>
    <row r="224" ht="12.75" customHeight="1">
      <c r="A224" s="301">
        <v>25</v>
      </c>
      <c r="B224" s="302">
        <v>40544</v>
      </c>
      <c r="C224" s="328">
        <f>C223+1</f>
        <v>13</v>
      </c>
      <c r="D224" s="328">
        <v>1</v>
      </c>
      <c r="E224" s="15"/>
      <c r="F224" s="15"/>
      <c r="G224" s="15"/>
      <c r="H224" s="15"/>
      <c r="I224" s="15"/>
      <c r="J224" s="15"/>
      <c r="K224" s="295"/>
      <c r="L224" s="296"/>
      <c r="M224" s="296"/>
      <c r="N224" s="332"/>
      <c r="O224" s="341"/>
      <c r="P224" s="15"/>
      <c r="Q224" s="15"/>
      <c r="R224" s="15"/>
      <c r="S224" s="15"/>
      <c r="T224" s="15"/>
      <c r="U224" s="15"/>
      <c r="V224" s="15"/>
      <c r="W224" s="340"/>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4"/>
    </row>
    <row r="225" ht="12.75" customHeight="1">
      <c r="A225" s="301">
        <v>26</v>
      </c>
      <c r="B225" s="302">
        <v>40575</v>
      </c>
      <c r="C225" s="328">
        <f>C224+1</f>
        <v>14</v>
      </c>
      <c r="D225" s="328">
        <f>D224+1</f>
        <v>2</v>
      </c>
      <c r="E225" s="15"/>
      <c r="F225" s="15"/>
      <c r="G225" s="15"/>
      <c r="H225" s="15"/>
      <c r="I225" s="15"/>
      <c r="J225" s="15"/>
      <c r="K225" s="343">
        <f>INDEX($C$117:$BQ$136,L225,L209+7)</f>
        <v>69.68000000000001</v>
      </c>
      <c r="L225" s="344">
        <f>MATCH(M225,F117:F136,0)</f>
        <v>19</v>
      </c>
      <c r="M225" t="s" s="306">
        <f>IF(AND(T211="BC",M219=0),F119,IF(AND(T211="BC",M219=1),F117,IF(AND(T211="BCS",M219=0),F123,IF(AND(T211="BCS",M219=1),F121,IF(T211="NO",F125,IF(T211="N",F127,IF(T211="NE",F129,IF(T211="S",F131,IF(T211="PE",F133,F135)))))))))</f>
        <v>2672</v>
      </c>
      <c r="N225" s="341"/>
      <c r="O225" s="341"/>
      <c r="P225" s="15"/>
      <c r="Q225" s="15"/>
      <c r="R225" s="15"/>
      <c r="S225" s="15"/>
      <c r="T225" s="15"/>
      <c r="U225" s="15"/>
      <c r="V225" s="15"/>
      <c r="W225" s="340"/>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4"/>
    </row>
    <row r="226" ht="12.75" customHeight="1">
      <c r="A226" s="301">
        <v>27</v>
      </c>
      <c r="B226" s="302">
        <v>40603</v>
      </c>
      <c r="C226" s="328">
        <f>C225+1</f>
        <v>15</v>
      </c>
      <c r="D226" s="328">
        <f>D225+1</f>
        <v>3</v>
      </c>
      <c r="E226" s="15"/>
      <c r="F226" s="15"/>
      <c r="G226" s="15"/>
      <c r="H226" s="15"/>
      <c r="I226" s="15"/>
      <c r="J226" s="15"/>
      <c r="K226" s="343">
        <f>INDEX($C$117:$BQ$136,L226,L209+7)</f>
        <v>3.266</v>
      </c>
      <c r="L226" s="344">
        <f>MATCH(M226,F117:F136,0)</f>
        <v>20</v>
      </c>
      <c r="M226" t="s" s="306">
        <f>IF(AND(T211="BC",M219=0),F120,IF(AND(T211="BC",M219=1),F118,IF(AND(T211="BCS",M219=0),F124,IF(AND(T211="BCS",M219=1),F122,IF(T211="NO",F126,IF(T211="N",F128,IF(T211="NE",F130,IF(T211="S",F132,IF(T211="PE",F134,F136)))))))))</f>
        <v>2673</v>
      </c>
      <c r="N226" s="341"/>
      <c r="O226" s="341"/>
      <c r="P226" s="15"/>
      <c r="Q226" s="15"/>
      <c r="R226" s="15"/>
      <c r="S226" s="15"/>
      <c r="T226" s="15"/>
      <c r="U226" s="15"/>
      <c r="V226" s="15"/>
      <c r="W226" s="340"/>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4"/>
    </row>
    <row r="227" ht="12.75" customHeight="1">
      <c r="A227" s="301">
        <v>28</v>
      </c>
      <c r="B227" s="302">
        <v>40634</v>
      </c>
      <c r="C227" s="328">
        <f>C226+1</f>
        <v>16</v>
      </c>
      <c r="D227" s="328">
        <f>D226+1</f>
        <v>4</v>
      </c>
      <c r="E227" s="15"/>
      <c r="F227" s="15"/>
      <c r="G227" s="15"/>
      <c r="H227" s="15"/>
      <c r="I227" s="15"/>
      <c r="J227" s="15"/>
      <c r="K227" s="15"/>
      <c r="L227" s="15"/>
      <c r="M227" s="15"/>
      <c r="N227" s="15"/>
      <c r="O227" s="15"/>
      <c r="P227" s="15"/>
      <c r="Q227" s="15"/>
      <c r="R227" s="15"/>
      <c r="S227" s="15"/>
      <c r="T227" s="15"/>
      <c r="U227" s="15"/>
      <c r="V227" s="15"/>
      <c r="W227" s="340"/>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4"/>
    </row>
    <row r="228" ht="12.75" customHeight="1">
      <c r="A228" s="301">
        <v>29</v>
      </c>
      <c r="B228" s="302">
        <v>40664</v>
      </c>
      <c r="C228" s="328">
        <f>C227+1</f>
        <v>17</v>
      </c>
      <c r="D228" s="328">
        <f>D227+1</f>
        <v>5</v>
      </c>
      <c r="E228" s="15"/>
      <c r="F228" s="15"/>
      <c r="G228" s="15"/>
      <c r="H228" s="15"/>
      <c r="I228" s="345"/>
      <c r="J228" s="15"/>
      <c r="K228" s="15"/>
      <c r="L228" s="15"/>
      <c r="M228" s="15"/>
      <c r="N228" s="15"/>
      <c r="O228" s="15"/>
      <c r="P228" s="15"/>
      <c r="Q228" s="15"/>
      <c r="R228" s="15"/>
      <c r="S228" s="15"/>
      <c r="T228" s="15"/>
      <c r="U228" s="15"/>
      <c r="V228" s="15"/>
      <c r="W228" s="340"/>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4"/>
    </row>
    <row r="229" ht="12.75" customHeight="1">
      <c r="A229" s="301">
        <v>30</v>
      </c>
      <c r="B229" s="302">
        <v>40695</v>
      </c>
      <c r="C229" s="328">
        <f>C228+1</f>
        <v>18</v>
      </c>
      <c r="D229" s="328">
        <f>D228+1</f>
        <v>6</v>
      </c>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4"/>
    </row>
    <row r="230" ht="12.75" customHeight="1">
      <c r="A230" s="301">
        <v>31</v>
      </c>
      <c r="B230" s="302">
        <v>40725</v>
      </c>
      <c r="C230" s="328">
        <f>C229+1</f>
        <v>19</v>
      </c>
      <c r="D230" s="328">
        <f>D229+1</f>
        <v>7</v>
      </c>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4"/>
    </row>
    <row r="231" ht="12.75" customHeight="1">
      <c r="A231" s="301">
        <v>32</v>
      </c>
      <c r="B231" s="302">
        <v>40756</v>
      </c>
      <c r="C231" s="328">
        <f>C230+1</f>
        <v>20</v>
      </c>
      <c r="D231" s="328">
        <f>D230+1</f>
        <v>8</v>
      </c>
      <c r="E231" s="15"/>
      <c r="F231" s="15"/>
      <c r="G231" s="15"/>
      <c r="H231" s="346"/>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4"/>
    </row>
    <row r="232" ht="12.75" customHeight="1">
      <c r="A232" s="301">
        <v>33</v>
      </c>
      <c r="B232" s="302">
        <v>40787</v>
      </c>
      <c r="C232" s="328">
        <f>C231+1</f>
        <v>21</v>
      </c>
      <c r="D232" s="328">
        <f>D231+1</f>
        <v>9</v>
      </c>
      <c r="E232" s="15"/>
      <c r="F232" s="15"/>
      <c r="G232" s="15"/>
      <c r="H232" s="346"/>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4"/>
    </row>
    <row r="233" ht="12.75" customHeight="1">
      <c r="A233" s="301">
        <v>34</v>
      </c>
      <c r="B233" s="302">
        <v>40817</v>
      </c>
      <c r="C233" s="328">
        <f>C232+1</f>
        <v>22</v>
      </c>
      <c r="D233" s="328">
        <f>D232+1</f>
        <v>10</v>
      </c>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4"/>
    </row>
    <row r="234" ht="12.75" customHeight="1">
      <c r="A234" s="301">
        <v>35</v>
      </c>
      <c r="B234" s="302">
        <v>40848</v>
      </c>
      <c r="C234" s="328">
        <f>C233+1</f>
        <v>23</v>
      </c>
      <c r="D234" s="328">
        <f>D233+1</f>
        <v>11</v>
      </c>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4"/>
    </row>
    <row r="235" ht="12.75" customHeight="1">
      <c r="A235" s="301">
        <v>36</v>
      </c>
      <c r="B235" s="302">
        <v>40878</v>
      </c>
      <c r="C235" s="328">
        <f>C234+1</f>
        <v>24</v>
      </c>
      <c r="D235" s="328">
        <f>D234+1</f>
        <v>12</v>
      </c>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4"/>
    </row>
    <row r="236" ht="12.75" customHeight="1">
      <c r="A236" s="301">
        <v>37</v>
      </c>
      <c r="B236" s="302">
        <v>40909</v>
      </c>
      <c r="C236" s="328">
        <f>C235+1</f>
        <v>25</v>
      </c>
      <c r="D236" s="328">
        <v>1</v>
      </c>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4"/>
    </row>
    <row r="237" ht="12.75" customHeight="1">
      <c r="A237" s="301">
        <v>38</v>
      </c>
      <c r="B237" s="302">
        <v>40940</v>
      </c>
      <c r="C237" s="328">
        <f>C236+1</f>
        <v>26</v>
      </c>
      <c r="D237" s="328">
        <f>D236+1</f>
        <v>2</v>
      </c>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4"/>
    </row>
    <row r="238" ht="12.75" customHeight="1">
      <c r="A238" s="301">
        <v>39</v>
      </c>
      <c r="B238" s="302">
        <v>40969</v>
      </c>
      <c r="C238" s="328">
        <f>C237+1</f>
        <v>27</v>
      </c>
      <c r="D238" s="328">
        <f>D237+1</f>
        <v>3</v>
      </c>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4"/>
    </row>
    <row r="239" ht="12.75" customHeight="1">
      <c r="A239" s="301">
        <v>40</v>
      </c>
      <c r="B239" s="302">
        <v>41000</v>
      </c>
      <c r="C239" s="328">
        <f>C238+1</f>
        <v>28</v>
      </c>
      <c r="D239" s="328">
        <f>D238+1</f>
        <v>4</v>
      </c>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4"/>
    </row>
    <row r="240" ht="12.75" customHeight="1">
      <c r="A240" s="301">
        <v>41</v>
      </c>
      <c r="B240" s="302">
        <v>41030</v>
      </c>
      <c r="C240" s="328">
        <f>C239+1</f>
        <v>29</v>
      </c>
      <c r="D240" s="328">
        <f>D239+1</f>
        <v>5</v>
      </c>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4"/>
    </row>
    <row r="241" ht="12.75" customHeight="1">
      <c r="A241" s="301">
        <v>42</v>
      </c>
      <c r="B241" s="302">
        <v>41061</v>
      </c>
      <c r="C241" s="328">
        <f>C240+1</f>
        <v>30</v>
      </c>
      <c r="D241" s="328">
        <f>D240+1</f>
        <v>6</v>
      </c>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4"/>
    </row>
    <row r="242" ht="12.75" customHeight="1">
      <c r="A242" s="301">
        <v>43</v>
      </c>
      <c r="B242" s="302">
        <v>41091</v>
      </c>
      <c r="C242" s="328">
        <f>C241+1</f>
        <v>31</v>
      </c>
      <c r="D242" s="328">
        <f>D241+1</f>
        <v>7</v>
      </c>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4"/>
    </row>
    <row r="243" ht="12.75" customHeight="1">
      <c r="A243" s="301">
        <v>44</v>
      </c>
      <c r="B243" s="302">
        <v>41122</v>
      </c>
      <c r="C243" s="328">
        <f>C242+1</f>
        <v>32</v>
      </c>
      <c r="D243" s="328">
        <f>D242+1</f>
        <v>8</v>
      </c>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4"/>
    </row>
    <row r="244" ht="12.75" customHeight="1">
      <c r="A244" s="301">
        <v>45</v>
      </c>
      <c r="B244" s="302">
        <v>41153</v>
      </c>
      <c r="C244" s="328">
        <f>C243+1</f>
        <v>33</v>
      </c>
      <c r="D244" s="328">
        <f>D243+1</f>
        <v>9</v>
      </c>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4"/>
    </row>
    <row r="245" ht="12.75" customHeight="1">
      <c r="A245" s="301">
        <v>46</v>
      </c>
      <c r="B245" s="302">
        <v>41183</v>
      </c>
      <c r="C245" s="328">
        <f>C244+1</f>
        <v>34</v>
      </c>
      <c r="D245" s="328">
        <f>D244+1</f>
        <v>10</v>
      </c>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4"/>
    </row>
    <row r="246" ht="12.75" customHeight="1">
      <c r="A246" s="301">
        <v>47</v>
      </c>
      <c r="B246" s="302">
        <v>41214</v>
      </c>
      <c r="C246" s="328">
        <f>C245+1</f>
        <v>35</v>
      </c>
      <c r="D246" s="328">
        <f>D245+1</f>
        <v>11</v>
      </c>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4"/>
    </row>
    <row r="247" ht="12.75" customHeight="1">
      <c r="A247" s="301">
        <v>48</v>
      </c>
      <c r="B247" s="302">
        <v>41244</v>
      </c>
      <c r="C247" s="328">
        <f>C246+1</f>
        <v>36</v>
      </c>
      <c r="D247" s="328">
        <f>D246+1</f>
        <v>12</v>
      </c>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4"/>
    </row>
    <row r="248" ht="12.75" customHeight="1">
      <c r="A248" s="301">
        <v>49</v>
      </c>
      <c r="B248" s="302">
        <v>41275</v>
      </c>
      <c r="C248" s="328">
        <f>C247+1</f>
        <v>37</v>
      </c>
      <c r="D248" s="328">
        <f>D236</f>
        <v>1</v>
      </c>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4"/>
    </row>
    <row r="249" ht="12.75" customHeight="1">
      <c r="A249" s="301">
        <v>50</v>
      </c>
      <c r="B249" s="302">
        <v>41306</v>
      </c>
      <c r="C249" s="328">
        <f>C248+1</f>
        <v>38</v>
      </c>
      <c r="D249" s="328">
        <f>D237</f>
        <v>2</v>
      </c>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4"/>
    </row>
    <row r="250" ht="12.75" customHeight="1">
      <c r="A250" s="301">
        <v>51</v>
      </c>
      <c r="B250" s="302">
        <v>41334</v>
      </c>
      <c r="C250" s="328">
        <f>C249+1</f>
        <v>39</v>
      </c>
      <c r="D250" s="328">
        <f>D238</f>
        <v>3</v>
      </c>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4"/>
    </row>
    <row r="251" ht="12.75" customHeight="1">
      <c r="A251" s="301">
        <v>52</v>
      </c>
      <c r="B251" s="302">
        <v>41365</v>
      </c>
      <c r="C251" s="328">
        <f>C250+1</f>
        <v>40</v>
      </c>
      <c r="D251" s="328">
        <f>D239</f>
        <v>4</v>
      </c>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4"/>
    </row>
    <row r="252" ht="12.75" customHeight="1">
      <c r="A252" s="301">
        <v>53</v>
      </c>
      <c r="B252" s="302">
        <v>41395</v>
      </c>
      <c r="C252" s="328">
        <f>C251+1</f>
        <v>41</v>
      </c>
      <c r="D252" s="328">
        <f>D240</f>
        <v>5</v>
      </c>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4"/>
    </row>
    <row r="253" ht="12.75" customHeight="1">
      <c r="A253" s="301">
        <v>54</v>
      </c>
      <c r="B253" s="302">
        <v>41426</v>
      </c>
      <c r="C253" s="328">
        <f>C252+1</f>
        <v>42</v>
      </c>
      <c r="D253" s="328">
        <f>D241</f>
        <v>6</v>
      </c>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4"/>
    </row>
    <row r="254" ht="12.75" customHeight="1">
      <c r="A254" s="301">
        <v>55</v>
      </c>
      <c r="B254" s="302">
        <v>41456</v>
      </c>
      <c r="C254" s="328">
        <f>C253+1</f>
        <v>43</v>
      </c>
      <c r="D254" s="328">
        <f>D242</f>
        <v>7</v>
      </c>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4"/>
    </row>
    <row r="255" ht="12.75" customHeight="1">
      <c r="A255" s="301">
        <v>56</v>
      </c>
      <c r="B255" s="302">
        <v>41487</v>
      </c>
      <c r="C255" s="328">
        <f>C254+1</f>
        <v>44</v>
      </c>
      <c r="D255" s="328">
        <f>D243</f>
        <v>8</v>
      </c>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4"/>
    </row>
    <row r="256" ht="12.75" customHeight="1">
      <c r="A256" s="301">
        <v>57</v>
      </c>
      <c r="B256" s="302">
        <v>41518</v>
      </c>
      <c r="C256" s="328">
        <f>C255+1</f>
        <v>45</v>
      </c>
      <c r="D256" s="328">
        <f>D244</f>
        <v>9</v>
      </c>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4"/>
    </row>
    <row r="257" ht="12.75" customHeight="1">
      <c r="A257" s="301">
        <v>58</v>
      </c>
      <c r="B257" s="302">
        <v>41548</v>
      </c>
      <c r="C257" s="328">
        <f>C256+1</f>
        <v>46</v>
      </c>
      <c r="D257" s="328">
        <f>D245</f>
        <v>10</v>
      </c>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4"/>
    </row>
    <row r="258" ht="12.75" customHeight="1">
      <c r="A258" s="301">
        <v>59</v>
      </c>
      <c r="B258" s="302">
        <v>41579</v>
      </c>
      <c r="C258" s="328">
        <f>C257+1</f>
        <v>47</v>
      </c>
      <c r="D258" s="328">
        <f>D246</f>
        <v>11</v>
      </c>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4"/>
    </row>
    <row r="259" ht="12.75" customHeight="1">
      <c r="A259" s="301">
        <v>60</v>
      </c>
      <c r="B259" s="302">
        <v>41609</v>
      </c>
      <c r="C259" s="328">
        <f>C258+1</f>
        <v>48</v>
      </c>
      <c r="D259" s="328">
        <f>D247</f>
        <v>12</v>
      </c>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4"/>
    </row>
    <row r="260" ht="12.75" customHeight="1">
      <c r="A260" s="301">
        <v>61</v>
      </c>
      <c r="B260" s="302">
        <v>41640</v>
      </c>
      <c r="C260" s="328">
        <f>C259+1</f>
        <v>49</v>
      </c>
      <c r="D260" s="328">
        <f>D248</f>
        <v>1</v>
      </c>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4"/>
    </row>
    <row r="261" ht="12.75" customHeight="1">
      <c r="A261" s="301">
        <v>62</v>
      </c>
      <c r="B261" s="302">
        <v>41671</v>
      </c>
      <c r="C261" s="328">
        <f>C260+1</f>
        <v>50</v>
      </c>
      <c r="D261" s="328">
        <f>D249</f>
        <v>2</v>
      </c>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4"/>
    </row>
    <row r="262" ht="12.75" customHeight="1">
      <c r="A262" s="301">
        <v>63</v>
      </c>
      <c r="B262" s="302">
        <v>41699</v>
      </c>
      <c r="C262" s="328">
        <f>C261+1</f>
        <v>51</v>
      </c>
      <c r="D262" s="328">
        <f>D250</f>
        <v>3</v>
      </c>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4"/>
    </row>
    <row r="263" ht="12.75" customHeight="1">
      <c r="A263" s="301">
        <v>64</v>
      </c>
      <c r="B263" s="302">
        <v>41730</v>
      </c>
      <c r="C263" s="328">
        <f>C262+1</f>
        <v>52</v>
      </c>
      <c r="D263" s="328">
        <f>D251</f>
        <v>4</v>
      </c>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4"/>
    </row>
    <row r="264" ht="12.75" customHeight="1">
      <c r="A264" s="301">
        <v>65</v>
      </c>
      <c r="B264" s="302">
        <v>41760</v>
      </c>
      <c r="C264" s="328">
        <f>C263+1</f>
        <v>53</v>
      </c>
      <c r="D264" s="328">
        <f>D252</f>
        <v>5</v>
      </c>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4"/>
    </row>
    <row r="265" ht="12.75" customHeight="1">
      <c r="A265" s="301">
        <v>66</v>
      </c>
      <c r="B265" s="302">
        <v>41791</v>
      </c>
      <c r="C265" s="328">
        <f>C264+1</f>
        <v>54</v>
      </c>
      <c r="D265" s="328">
        <f>D253</f>
        <v>6</v>
      </c>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4"/>
    </row>
    <row r="266" ht="12.75" customHeight="1">
      <c r="A266" s="301">
        <v>67</v>
      </c>
      <c r="B266" s="302">
        <v>41821</v>
      </c>
      <c r="C266" s="328">
        <f>C265+1</f>
        <v>55</v>
      </c>
      <c r="D266" s="328">
        <f>D254</f>
        <v>7</v>
      </c>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4"/>
    </row>
    <row r="267" ht="12.75" customHeight="1">
      <c r="A267" s="301">
        <v>68</v>
      </c>
      <c r="B267" s="302">
        <v>41852</v>
      </c>
      <c r="C267" s="328">
        <f>C266+1</f>
        <v>56</v>
      </c>
      <c r="D267" s="328">
        <f>D255</f>
        <v>8</v>
      </c>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4"/>
    </row>
    <row r="268" ht="12.75" customHeight="1">
      <c r="A268" s="301">
        <v>69</v>
      </c>
      <c r="B268" s="302">
        <v>41883</v>
      </c>
      <c r="C268" s="328">
        <f>C267+1</f>
        <v>57</v>
      </c>
      <c r="D268" s="328">
        <f>D256</f>
        <v>9</v>
      </c>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4"/>
    </row>
    <row r="269" ht="12.75" customHeight="1">
      <c r="A269" s="301">
        <v>70</v>
      </c>
      <c r="B269" s="302">
        <v>41913</v>
      </c>
      <c r="C269" s="328">
        <f>C268+1</f>
        <v>58</v>
      </c>
      <c r="D269" s="328">
        <f>D257</f>
        <v>10</v>
      </c>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4"/>
    </row>
    <row r="270" ht="12.75" customHeight="1">
      <c r="A270" s="301">
        <v>71</v>
      </c>
      <c r="B270" s="302">
        <v>41944</v>
      </c>
      <c r="C270" s="328">
        <f>C269+1</f>
        <v>59</v>
      </c>
      <c r="D270" s="328">
        <f>D258</f>
        <v>11</v>
      </c>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4"/>
    </row>
    <row r="271" ht="12.75" customHeight="1">
      <c r="A271" s="301">
        <v>72</v>
      </c>
      <c r="B271" s="302">
        <v>41974</v>
      </c>
      <c r="C271" s="328">
        <f>C270+1</f>
        <v>60</v>
      </c>
      <c r="D271" s="328">
        <f>D259</f>
        <v>12</v>
      </c>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4"/>
    </row>
    <row r="272" ht="12.75" customHeight="1">
      <c r="A272" s="301">
        <v>73</v>
      </c>
      <c r="B272" s="302">
        <v>42005</v>
      </c>
      <c r="C272" s="328">
        <f>C271+1</f>
        <v>61</v>
      </c>
      <c r="D272" s="328">
        <f>D260</f>
        <v>1</v>
      </c>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4"/>
    </row>
    <row r="273" ht="12.75" customHeight="1">
      <c r="A273" s="301">
        <v>74</v>
      </c>
      <c r="B273" s="302">
        <v>42036</v>
      </c>
      <c r="C273" s="328">
        <f>C272+1</f>
        <v>62</v>
      </c>
      <c r="D273" s="328">
        <f>D261</f>
        <v>2</v>
      </c>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4"/>
    </row>
    <row r="274" ht="12.75" customHeight="1">
      <c r="A274" s="301">
        <v>75</v>
      </c>
      <c r="B274" s="302">
        <v>42064</v>
      </c>
      <c r="C274" s="328">
        <f>C273+1</f>
        <v>63</v>
      </c>
      <c r="D274" s="328">
        <f>D262</f>
        <v>3</v>
      </c>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4"/>
    </row>
    <row r="275" ht="12.75" customHeight="1">
      <c r="A275" s="301">
        <v>76</v>
      </c>
      <c r="B275" s="302">
        <v>42095</v>
      </c>
      <c r="C275" s="328">
        <f>C274+1</f>
        <v>64</v>
      </c>
      <c r="D275" s="328">
        <f>D263</f>
        <v>4</v>
      </c>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4"/>
    </row>
    <row r="276" ht="12.75" customHeight="1">
      <c r="A276" s="301">
        <v>77</v>
      </c>
      <c r="B276" s="302">
        <v>42125</v>
      </c>
      <c r="C276" s="328">
        <f>C275+1</f>
        <v>65</v>
      </c>
      <c r="D276" s="328">
        <f>D264</f>
        <v>5</v>
      </c>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4"/>
    </row>
    <row r="277" ht="12.75" customHeight="1">
      <c r="A277" s="301">
        <v>78</v>
      </c>
      <c r="B277" s="302">
        <v>42156</v>
      </c>
      <c r="C277" s="328">
        <f>C276+1</f>
        <v>66</v>
      </c>
      <c r="D277" s="328">
        <f>D265</f>
        <v>6</v>
      </c>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4"/>
    </row>
    <row r="278" ht="12.75" customHeight="1">
      <c r="A278" s="301">
        <v>79</v>
      </c>
      <c r="B278" s="302">
        <v>42186</v>
      </c>
      <c r="C278" s="328">
        <f>C277+1</f>
        <v>67</v>
      </c>
      <c r="D278" s="328">
        <f>D266</f>
        <v>7</v>
      </c>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4"/>
    </row>
    <row r="279" ht="12.75" customHeight="1">
      <c r="A279" s="301">
        <v>80</v>
      </c>
      <c r="B279" s="302">
        <v>42217</v>
      </c>
      <c r="C279" s="328">
        <f>C278+1</f>
        <v>68</v>
      </c>
      <c r="D279" s="328">
        <f>D267</f>
        <v>8</v>
      </c>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4"/>
    </row>
    <row r="280" ht="12.75" customHeight="1">
      <c r="A280" s="301">
        <v>81</v>
      </c>
      <c r="B280" s="302">
        <v>42248</v>
      </c>
      <c r="C280" s="328">
        <f>C279+1</f>
        <v>69</v>
      </c>
      <c r="D280" s="328">
        <f>D268</f>
        <v>9</v>
      </c>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4"/>
    </row>
    <row r="281" ht="12.75" customHeight="1">
      <c r="A281" s="301">
        <v>82</v>
      </c>
      <c r="B281" s="302">
        <v>42278</v>
      </c>
      <c r="C281" s="328">
        <f>C280+1</f>
        <v>70</v>
      </c>
      <c r="D281" s="328">
        <f>D269</f>
        <v>10</v>
      </c>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4"/>
    </row>
    <row r="282" ht="12.75" customHeight="1">
      <c r="A282" s="301">
        <v>83</v>
      </c>
      <c r="B282" s="302">
        <v>42309</v>
      </c>
      <c r="C282" s="328">
        <f>C281+1</f>
        <v>71</v>
      </c>
      <c r="D282" s="328">
        <f>D270</f>
        <v>11</v>
      </c>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4"/>
    </row>
    <row r="283" ht="12.75" customHeight="1">
      <c r="A283" s="301">
        <v>84</v>
      </c>
      <c r="B283" s="302">
        <v>42339</v>
      </c>
      <c r="C283" s="328">
        <f>C282+1</f>
        <v>72</v>
      </c>
      <c r="D283" s="328">
        <f>D271</f>
        <v>12</v>
      </c>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4"/>
    </row>
    <row r="284" ht="15" customHeight="1">
      <c r="A284" s="10"/>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4"/>
    </row>
    <row r="285" ht="15" customHeight="1">
      <c r="A285" s="10"/>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4"/>
    </row>
    <row r="286" ht="12.75" customHeight="1">
      <c r="A286" s="10"/>
      <c r="B286" t="s" s="294">
        <v>2681</v>
      </c>
      <c r="C286" s="328">
        <v>1</v>
      </c>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4"/>
    </row>
    <row r="287" ht="12.75" customHeight="1">
      <c r="A287" s="10"/>
      <c r="B287" t="s" s="294">
        <v>1565</v>
      </c>
      <c r="C287" s="328">
        <v>2</v>
      </c>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4"/>
    </row>
    <row r="288" ht="12.75" customHeight="1">
      <c r="A288" s="10"/>
      <c r="B288" t="s" s="294">
        <v>2682</v>
      </c>
      <c r="C288" s="328">
        <v>3</v>
      </c>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4"/>
    </row>
    <row r="289" ht="12.75" customHeight="1">
      <c r="A289" s="10"/>
      <c r="B289" t="s" s="294">
        <v>1535</v>
      </c>
      <c r="C289" s="328">
        <v>4</v>
      </c>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4"/>
    </row>
    <row r="290" ht="12.75" customHeight="1">
      <c r="A290" s="10"/>
      <c r="B290" t="s" s="294">
        <v>1515</v>
      </c>
      <c r="C290" s="328">
        <v>5</v>
      </c>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4"/>
    </row>
    <row r="291" ht="12.75" customHeight="1">
      <c r="A291" s="10"/>
      <c r="B291" t="s" s="294">
        <v>2683</v>
      </c>
      <c r="C291" s="328">
        <v>6</v>
      </c>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4"/>
    </row>
    <row r="292" ht="12.75" customHeight="1">
      <c r="A292" s="10"/>
      <c r="B292" t="s" s="294">
        <v>2684</v>
      </c>
      <c r="C292" s="328">
        <v>7</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4"/>
    </row>
    <row r="293" ht="12.75" customHeight="1">
      <c r="A293" s="10"/>
      <c r="B293" t="s" s="294">
        <v>2685</v>
      </c>
      <c r="C293" s="328">
        <v>8</v>
      </c>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4"/>
    </row>
    <row r="294" ht="12.75" customHeight="1">
      <c r="A294" s="10"/>
      <c r="B294" t="s" s="294">
        <v>2686</v>
      </c>
      <c r="C294" s="328">
        <v>9</v>
      </c>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4"/>
    </row>
    <row r="295" ht="12.75" customHeight="1">
      <c r="A295" s="10"/>
      <c r="B295" t="s" s="294">
        <v>2687</v>
      </c>
      <c r="C295" s="328">
        <v>10</v>
      </c>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4"/>
    </row>
    <row r="296" ht="12.75" customHeight="1">
      <c r="A296" s="10"/>
      <c r="B296" t="s" s="294">
        <v>2688</v>
      </c>
      <c r="C296" s="328">
        <v>11</v>
      </c>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4"/>
    </row>
    <row r="297" ht="12.75" customHeight="1">
      <c r="A297" s="10"/>
      <c r="B297" t="s" s="294">
        <v>2689</v>
      </c>
      <c r="C297" s="328">
        <v>12</v>
      </c>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4"/>
    </row>
    <row r="298" ht="15" customHeight="1">
      <c r="A298" s="10"/>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4"/>
    </row>
    <row r="299" ht="15" customHeight="1">
      <c r="A299" s="10"/>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4"/>
    </row>
    <row r="300" ht="12.75" customHeight="1">
      <c r="A300" s="10"/>
      <c r="B300" s="328">
        <f>'|||'!AM37</f>
        <v>12</v>
      </c>
      <c r="C300" t="s" s="294">
        <f>LOOKUP(B300,C286:C297,B286:B297)</f>
        <v>2690</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4"/>
    </row>
    <row r="301" ht="12.75" customHeight="1">
      <c r="A301" s="10"/>
      <c r="B301" s="328">
        <f>B300+1</f>
        <v>13</v>
      </c>
      <c r="C301" t="s" s="294">
        <f>LOOKUP(B301,C286:C297,B286:B297)</f>
        <v>2690</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4"/>
    </row>
    <row r="302" ht="12.75" customHeight="1">
      <c r="A302" s="10"/>
      <c r="B302" s="328">
        <f>B301+1</f>
        <v>14</v>
      </c>
      <c r="C302" t="s" s="294">
        <f>LOOKUP(B302,C286:C297,B286:B297)</f>
        <v>2690</v>
      </c>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4"/>
    </row>
    <row r="303" ht="12.75" customHeight="1">
      <c r="A303" s="10"/>
      <c r="B303" s="328">
        <f>B302+1</f>
        <v>15</v>
      </c>
      <c r="C303" t="s" s="294">
        <f>LOOKUP(B303,C286:C297,B286:B297)</f>
        <v>2690</v>
      </c>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4"/>
    </row>
    <row r="304" ht="12.75" customHeight="1">
      <c r="A304" s="10"/>
      <c r="B304" s="328">
        <f>B303+1</f>
        <v>16</v>
      </c>
      <c r="C304" t="s" s="294">
        <f>LOOKUP(B304,C286:C297,B286:B297)</f>
        <v>2690</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4"/>
    </row>
    <row r="305" ht="12.75" customHeight="1">
      <c r="A305" s="10"/>
      <c r="B305" s="328">
        <f>B304+1</f>
        <v>17</v>
      </c>
      <c r="C305" t="s" s="294">
        <f>LOOKUP(B305,C286:C297,B286:B297)</f>
        <v>2690</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4"/>
    </row>
    <row r="306" ht="12.75" customHeight="1">
      <c r="A306" s="10"/>
      <c r="B306" s="347">
        <f>LOOKUP('Tarifas Eléctricas'!E46,C212:C271,D212:D271)</f>
        <v>1</v>
      </c>
      <c r="C306" t="s" s="348">
        <f>IF(OR(B306=B300,B306=B301,B306=B302,B306=B303,B306=B304,B306=B305),"Verano","Fuera de verano")</f>
        <v>2609</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4"/>
    </row>
    <row r="307" ht="15" customHeight="1">
      <c r="A307" s="10"/>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4"/>
    </row>
    <row r="308" ht="15" customHeight="1">
      <c r="A308" s="10"/>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4"/>
    </row>
    <row r="309" ht="12.75" customHeight="1">
      <c r="A309" s="10"/>
      <c r="B309" s="234"/>
      <c r="C309" s="234"/>
      <c r="D309" s="234"/>
      <c r="E309" s="15"/>
      <c r="F309" s="15"/>
      <c r="G309" s="234"/>
      <c r="H309" s="234"/>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4"/>
    </row>
    <row r="310" ht="12.75" customHeight="1">
      <c r="A310" s="10"/>
      <c r="B310" s="234"/>
      <c r="C310" s="234"/>
      <c r="D310" s="234"/>
      <c r="E310" s="15"/>
      <c r="F310" s="15"/>
      <c r="G310" s="234"/>
      <c r="H310" s="234"/>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4"/>
    </row>
    <row r="311" ht="12.75" customHeight="1">
      <c r="A311" s="10"/>
      <c r="B311" s="234"/>
      <c r="C311" s="234"/>
      <c r="D311" s="234"/>
      <c r="E311" s="15"/>
      <c r="F311" s="15"/>
      <c r="G311" s="234"/>
      <c r="H311" s="234"/>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4"/>
    </row>
    <row r="312" ht="12.75" customHeight="1">
      <c r="A312" s="10"/>
      <c r="B312" s="234"/>
      <c r="C312" s="234"/>
      <c r="D312" s="234"/>
      <c r="E312" s="15"/>
      <c r="F312" s="15"/>
      <c r="G312" s="234"/>
      <c r="H312" s="234"/>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4"/>
    </row>
    <row r="313" ht="12.75" customHeight="1">
      <c r="A313" s="10"/>
      <c r="B313" s="234"/>
      <c r="C313" s="234"/>
      <c r="D313" s="234"/>
      <c r="E313" s="15"/>
      <c r="F313" s="15"/>
      <c r="G313" s="234"/>
      <c r="H313" s="234"/>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4"/>
    </row>
    <row r="314" ht="12.75" customHeight="1">
      <c r="A314" s="10"/>
      <c r="B314" s="234"/>
      <c r="C314" s="234"/>
      <c r="D314" s="234"/>
      <c r="E314" s="15"/>
      <c r="F314" s="15"/>
      <c r="G314" s="234"/>
      <c r="H314" s="234"/>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4"/>
    </row>
    <row r="315" ht="12.75" customHeight="1">
      <c r="A315" s="10"/>
      <c r="B315" s="234"/>
      <c r="C315" s="234"/>
      <c r="D315" s="234"/>
      <c r="E315" s="15"/>
      <c r="F315" s="15"/>
      <c r="G315" s="234"/>
      <c r="H315" s="234"/>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4"/>
    </row>
    <row r="316" ht="12.75" customHeight="1">
      <c r="A316" s="10"/>
      <c r="B316" s="234"/>
      <c r="C316" s="234"/>
      <c r="D316" s="234"/>
      <c r="E316" s="15"/>
      <c r="F316" s="15"/>
      <c r="G316" s="234"/>
      <c r="H316" s="234"/>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4"/>
    </row>
    <row r="317" ht="12.75" customHeight="1">
      <c r="A317" s="10"/>
      <c r="B317" s="234"/>
      <c r="C317" s="234"/>
      <c r="D317" s="234"/>
      <c r="E317" s="15"/>
      <c r="F317" s="15"/>
      <c r="G317" s="234"/>
      <c r="H317" s="234"/>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4"/>
    </row>
    <row r="318" ht="12.75" customHeight="1">
      <c r="A318" s="10"/>
      <c r="B318" s="234"/>
      <c r="C318" s="234"/>
      <c r="D318" s="234"/>
      <c r="E318" s="15"/>
      <c r="F318" s="15"/>
      <c r="G318" s="234"/>
      <c r="H318" s="234"/>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4"/>
    </row>
    <row r="319" ht="12.75" customHeight="1">
      <c r="A319" s="10"/>
      <c r="B319" s="234"/>
      <c r="C319" s="234"/>
      <c r="D319" s="234"/>
      <c r="E319" s="15"/>
      <c r="F319" s="15"/>
      <c r="G319" s="234"/>
      <c r="H319" s="234"/>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4"/>
    </row>
    <row r="320" ht="12.75" customHeight="1">
      <c r="A320" s="10"/>
      <c r="B320" s="234"/>
      <c r="C320" s="234"/>
      <c r="D320" s="234"/>
      <c r="E320" s="15"/>
      <c r="F320" s="15"/>
      <c r="G320" s="234"/>
      <c r="H320" s="234"/>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4"/>
    </row>
    <row r="321" ht="12.75" customHeight="1">
      <c r="A321" s="10"/>
      <c r="B321" s="234"/>
      <c r="C321" s="234"/>
      <c r="D321" s="234"/>
      <c r="E321" s="15"/>
      <c r="F321" s="15"/>
      <c r="G321" s="234"/>
      <c r="H321" s="234"/>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4"/>
    </row>
    <row r="322" ht="12.75" customHeight="1">
      <c r="A322" s="10"/>
      <c r="B322" s="234"/>
      <c r="C322" s="234"/>
      <c r="D322" s="234"/>
      <c r="E322" s="15"/>
      <c r="F322" s="15"/>
      <c r="G322" s="234"/>
      <c r="H322" s="234"/>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4"/>
    </row>
    <row r="323" ht="12.75" customHeight="1">
      <c r="A323" s="10"/>
      <c r="B323" s="234"/>
      <c r="C323" s="234"/>
      <c r="D323" s="234"/>
      <c r="E323" s="15"/>
      <c r="F323" s="15"/>
      <c r="G323" s="234"/>
      <c r="H323" s="234"/>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4"/>
    </row>
    <row r="324" ht="12.75" customHeight="1">
      <c r="A324" s="10"/>
      <c r="B324" s="234"/>
      <c r="C324" s="234"/>
      <c r="D324" s="234"/>
      <c r="E324" s="15"/>
      <c r="F324" s="15"/>
      <c r="G324" s="234"/>
      <c r="H324" s="234"/>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4"/>
    </row>
    <row r="325" ht="12.75" customHeight="1">
      <c r="A325" s="10"/>
      <c r="B325" s="234"/>
      <c r="C325" s="234"/>
      <c r="D325" s="234"/>
      <c r="E325" s="15"/>
      <c r="F325" s="15"/>
      <c r="G325" s="234"/>
      <c r="H325" s="234"/>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4"/>
    </row>
    <row r="326" ht="12.75" customHeight="1">
      <c r="A326" s="10"/>
      <c r="B326" s="234"/>
      <c r="C326" s="234"/>
      <c r="D326" s="234"/>
      <c r="E326" s="15"/>
      <c r="F326" s="15"/>
      <c r="G326" s="234"/>
      <c r="H326" s="234"/>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4"/>
    </row>
    <row r="327" ht="12.75" customHeight="1">
      <c r="A327" s="10"/>
      <c r="B327" s="234"/>
      <c r="C327" s="234"/>
      <c r="D327" s="234"/>
      <c r="E327" s="15"/>
      <c r="F327" s="15"/>
      <c r="G327" s="234"/>
      <c r="H327" s="234"/>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4"/>
    </row>
    <row r="328" ht="12.75" customHeight="1">
      <c r="A328" s="10"/>
      <c r="B328" s="234"/>
      <c r="C328" s="234"/>
      <c r="D328" s="234"/>
      <c r="E328" s="15"/>
      <c r="F328" s="15"/>
      <c r="G328" s="234"/>
      <c r="H328" s="234"/>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4"/>
    </row>
    <row r="329" ht="12.75" customHeight="1">
      <c r="A329" s="10"/>
      <c r="B329" s="234"/>
      <c r="C329" s="234"/>
      <c r="D329" s="234"/>
      <c r="E329" s="15"/>
      <c r="F329" s="15"/>
      <c r="G329" s="234"/>
      <c r="H329" s="234"/>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4"/>
    </row>
    <row r="330" ht="12.75" customHeight="1">
      <c r="A330" s="10"/>
      <c r="B330" s="234"/>
      <c r="C330" s="234"/>
      <c r="D330" s="234"/>
      <c r="E330" s="15"/>
      <c r="F330" s="15"/>
      <c r="G330" s="234"/>
      <c r="H330" s="234"/>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4"/>
    </row>
    <row r="331" ht="12.75" customHeight="1">
      <c r="A331" s="10"/>
      <c r="B331" s="234"/>
      <c r="C331" s="234"/>
      <c r="D331" s="234"/>
      <c r="E331" s="15"/>
      <c r="F331" s="15"/>
      <c r="G331" s="234"/>
      <c r="H331" s="234"/>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4"/>
    </row>
    <row r="332" ht="12.75" customHeight="1">
      <c r="A332" s="10"/>
      <c r="B332" s="234"/>
      <c r="C332" s="234"/>
      <c r="D332" s="234"/>
      <c r="E332" s="15"/>
      <c r="F332" s="15"/>
      <c r="G332" s="234"/>
      <c r="H332" s="234"/>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4"/>
    </row>
    <row r="333" ht="12.75" customHeight="1">
      <c r="A333" s="10"/>
      <c r="B333" s="234"/>
      <c r="C333" s="234"/>
      <c r="D333" s="234"/>
      <c r="E333" s="15"/>
      <c r="F333" s="15"/>
      <c r="G333" s="234"/>
      <c r="H333" s="234"/>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4"/>
    </row>
    <row r="334" ht="12.75" customHeight="1">
      <c r="A334" s="10"/>
      <c r="B334" s="234"/>
      <c r="C334" s="234"/>
      <c r="D334" s="234"/>
      <c r="E334" s="15"/>
      <c r="F334" s="15"/>
      <c r="G334" s="234"/>
      <c r="H334" s="234"/>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4"/>
    </row>
    <row r="335" ht="12.75" customHeight="1">
      <c r="A335" s="10"/>
      <c r="B335" s="234"/>
      <c r="C335" s="234"/>
      <c r="D335" s="234"/>
      <c r="E335" s="15"/>
      <c r="F335" s="15"/>
      <c r="G335" s="234"/>
      <c r="H335" s="234"/>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4"/>
    </row>
    <row r="336" ht="12.75" customHeight="1">
      <c r="A336" s="10"/>
      <c r="B336" s="234"/>
      <c r="C336" s="234"/>
      <c r="D336" s="234"/>
      <c r="E336" s="15"/>
      <c r="F336" s="15"/>
      <c r="G336" s="234"/>
      <c r="H336" s="234"/>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4"/>
    </row>
    <row r="337" ht="12.75" customHeight="1">
      <c r="A337" s="10"/>
      <c r="B337" s="234"/>
      <c r="C337" s="234"/>
      <c r="D337" s="234"/>
      <c r="E337" s="15"/>
      <c r="F337" s="15"/>
      <c r="G337" s="234"/>
      <c r="H337" s="234"/>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4"/>
    </row>
    <row r="338" ht="12.75" customHeight="1">
      <c r="A338" s="10"/>
      <c r="B338" s="234"/>
      <c r="C338" s="234"/>
      <c r="D338" s="234"/>
      <c r="E338" s="15"/>
      <c r="F338" s="15"/>
      <c r="G338" s="234"/>
      <c r="H338" s="234"/>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4"/>
    </row>
    <row r="339" ht="12.75" customHeight="1">
      <c r="A339" s="10"/>
      <c r="B339" s="234"/>
      <c r="C339" s="234"/>
      <c r="D339" s="234"/>
      <c r="E339" s="15"/>
      <c r="F339" s="15"/>
      <c r="G339" s="234"/>
      <c r="H339" s="234"/>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4"/>
    </row>
    <row r="340" ht="12.75" customHeight="1">
      <c r="A340" s="10"/>
      <c r="B340" s="234"/>
      <c r="C340" s="234"/>
      <c r="D340" s="234"/>
      <c r="E340" s="15"/>
      <c r="F340" s="15"/>
      <c r="G340" s="234"/>
      <c r="H340" s="234"/>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4"/>
    </row>
    <row r="341" ht="12.75" customHeight="1">
      <c r="A341" s="10"/>
      <c r="B341" s="234"/>
      <c r="C341" s="234"/>
      <c r="D341" s="234"/>
      <c r="E341" s="15"/>
      <c r="F341" s="15"/>
      <c r="G341" s="234"/>
      <c r="H341" s="234"/>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4"/>
    </row>
    <row r="342" ht="12.75" customHeight="1">
      <c r="A342" s="10"/>
      <c r="B342" s="234"/>
      <c r="C342" s="234"/>
      <c r="D342" s="234"/>
      <c r="E342" s="15"/>
      <c r="F342" s="15"/>
      <c r="G342" s="234"/>
      <c r="H342" s="234"/>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4"/>
    </row>
    <row r="343" ht="12.75" customHeight="1">
      <c r="A343" s="10"/>
      <c r="B343" s="234"/>
      <c r="C343" s="234"/>
      <c r="D343" s="234"/>
      <c r="E343" s="15"/>
      <c r="F343" s="15"/>
      <c r="G343" s="234"/>
      <c r="H343" s="234"/>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4"/>
    </row>
    <row r="344" ht="12.75" customHeight="1">
      <c r="A344" s="10"/>
      <c r="B344" s="234"/>
      <c r="C344" s="234"/>
      <c r="D344" s="234"/>
      <c r="E344" s="15"/>
      <c r="F344" s="15"/>
      <c r="G344" s="234"/>
      <c r="H344" s="234"/>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4"/>
    </row>
    <row r="345" ht="12.75" customHeight="1">
      <c r="A345" s="10"/>
      <c r="B345" s="234"/>
      <c r="C345" s="234"/>
      <c r="D345" s="234"/>
      <c r="E345" s="15"/>
      <c r="F345" s="15"/>
      <c r="G345" s="234"/>
      <c r="H345" s="234"/>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4"/>
    </row>
    <row r="346" ht="12.75" customHeight="1">
      <c r="A346" s="10"/>
      <c r="B346" s="234"/>
      <c r="C346" s="234"/>
      <c r="D346" s="234"/>
      <c r="E346" s="15"/>
      <c r="F346" s="15"/>
      <c r="G346" s="234"/>
      <c r="H346" s="234"/>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4"/>
    </row>
    <row r="347" ht="12.75" customHeight="1">
      <c r="A347" s="10"/>
      <c r="B347" s="234"/>
      <c r="C347" s="234"/>
      <c r="D347" s="234"/>
      <c r="E347" s="15"/>
      <c r="F347" s="15"/>
      <c r="G347" s="234"/>
      <c r="H347" s="234"/>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4"/>
    </row>
    <row r="348" ht="12.75" customHeight="1">
      <c r="A348" s="10"/>
      <c r="B348" s="234"/>
      <c r="C348" s="234"/>
      <c r="D348" s="234"/>
      <c r="E348" s="15"/>
      <c r="F348" s="15"/>
      <c r="G348" s="234"/>
      <c r="H348" s="234"/>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4"/>
    </row>
    <row r="349" ht="12.75" customHeight="1">
      <c r="A349" s="10"/>
      <c r="B349" s="234"/>
      <c r="C349" s="234"/>
      <c r="D349" s="234"/>
      <c r="E349" s="15"/>
      <c r="F349" s="15"/>
      <c r="G349" s="234"/>
      <c r="H349" s="234"/>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4"/>
    </row>
    <row r="350" ht="12.75" customHeight="1">
      <c r="A350" s="10"/>
      <c r="B350" s="234"/>
      <c r="C350" s="234"/>
      <c r="D350" s="234"/>
      <c r="E350" s="15"/>
      <c r="F350" s="15"/>
      <c r="G350" s="234"/>
      <c r="H350" s="234"/>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4"/>
    </row>
    <row r="351" ht="12.75" customHeight="1">
      <c r="A351" s="10"/>
      <c r="B351" s="234"/>
      <c r="C351" s="234"/>
      <c r="D351" s="234"/>
      <c r="E351" s="15"/>
      <c r="F351" s="15"/>
      <c r="G351" s="234"/>
      <c r="H351" s="234"/>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4"/>
    </row>
    <row r="352" ht="12.75" customHeight="1">
      <c r="A352" s="10"/>
      <c r="B352" s="234"/>
      <c r="C352" s="234"/>
      <c r="D352" s="234"/>
      <c r="E352" s="15"/>
      <c r="F352" s="15"/>
      <c r="G352" s="234"/>
      <c r="H352" s="234"/>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4"/>
    </row>
    <row r="353" ht="12.75" customHeight="1">
      <c r="A353" s="10"/>
      <c r="B353" s="234"/>
      <c r="C353" s="234"/>
      <c r="D353" s="234"/>
      <c r="E353" s="15"/>
      <c r="F353" s="15"/>
      <c r="G353" s="234"/>
      <c r="H353" s="234"/>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4"/>
    </row>
    <row r="354" ht="12.75" customHeight="1">
      <c r="A354" s="10"/>
      <c r="B354" s="234"/>
      <c r="C354" s="234"/>
      <c r="D354" s="234"/>
      <c r="E354" s="15"/>
      <c r="F354" s="15"/>
      <c r="G354" s="234"/>
      <c r="H354" s="234"/>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4"/>
    </row>
    <row r="355" ht="12.75" customHeight="1">
      <c r="A355" s="10"/>
      <c r="B355" s="234"/>
      <c r="C355" s="234"/>
      <c r="D355" s="234"/>
      <c r="E355" s="15"/>
      <c r="F355" s="15"/>
      <c r="G355" s="234"/>
      <c r="H355" s="234"/>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4"/>
    </row>
    <row r="356" ht="12.75" customHeight="1">
      <c r="A356" s="10"/>
      <c r="B356" s="234"/>
      <c r="C356" s="234"/>
      <c r="D356" s="234"/>
      <c r="E356" s="15"/>
      <c r="F356" s="15"/>
      <c r="G356" s="234"/>
      <c r="H356" s="234"/>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4"/>
    </row>
    <row r="357" ht="12.75" customHeight="1">
      <c r="A357" s="10"/>
      <c r="B357" s="234"/>
      <c r="C357" s="234"/>
      <c r="D357" s="234"/>
      <c r="E357" s="15"/>
      <c r="F357" s="15"/>
      <c r="G357" s="234"/>
      <c r="H357" s="234"/>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4"/>
    </row>
    <row r="358" ht="12.75" customHeight="1">
      <c r="A358" s="10"/>
      <c r="B358" s="234"/>
      <c r="C358" s="234"/>
      <c r="D358" s="234"/>
      <c r="E358" s="15"/>
      <c r="F358" s="15"/>
      <c r="G358" s="234"/>
      <c r="H358" s="234"/>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4"/>
    </row>
    <row r="359" ht="12.75" customHeight="1">
      <c r="A359" s="10"/>
      <c r="B359" s="234"/>
      <c r="C359" s="234"/>
      <c r="D359" s="234"/>
      <c r="E359" s="15"/>
      <c r="F359" s="15"/>
      <c r="G359" s="234"/>
      <c r="H359" s="234"/>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4"/>
    </row>
    <row r="360" ht="12.75" customHeight="1">
      <c r="A360" s="10"/>
      <c r="B360" s="234"/>
      <c r="C360" s="234"/>
      <c r="D360" s="234"/>
      <c r="E360" s="15"/>
      <c r="F360" s="15"/>
      <c r="G360" s="234"/>
      <c r="H360" s="234"/>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4"/>
    </row>
    <row r="361" ht="12.75" customHeight="1">
      <c r="A361" s="10"/>
      <c r="B361" s="234"/>
      <c r="C361" s="234"/>
      <c r="D361" s="234"/>
      <c r="E361" s="15"/>
      <c r="F361" s="15"/>
      <c r="G361" s="234"/>
      <c r="H361" s="234"/>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4"/>
    </row>
    <row r="362" ht="12.75" customHeight="1">
      <c r="A362" s="10"/>
      <c r="B362" s="234"/>
      <c r="C362" s="234"/>
      <c r="D362" s="234"/>
      <c r="E362" s="15"/>
      <c r="F362" s="15"/>
      <c r="G362" s="234"/>
      <c r="H362" s="234"/>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4"/>
    </row>
    <row r="363" ht="12.75" customHeight="1">
      <c r="A363" s="10"/>
      <c r="B363" s="234"/>
      <c r="C363" s="234"/>
      <c r="D363" s="234"/>
      <c r="E363" s="15"/>
      <c r="F363" s="15"/>
      <c r="G363" s="234"/>
      <c r="H363" s="234"/>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4"/>
    </row>
    <row r="364" ht="12.75" customHeight="1">
      <c r="A364" s="10"/>
      <c r="B364" s="234"/>
      <c r="C364" s="234"/>
      <c r="D364" s="234"/>
      <c r="E364" s="15"/>
      <c r="F364" s="15"/>
      <c r="G364" s="234"/>
      <c r="H364" s="234"/>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4"/>
    </row>
    <row r="365" ht="12.75" customHeight="1">
      <c r="A365" s="10"/>
      <c r="B365" s="234"/>
      <c r="C365" s="234"/>
      <c r="D365" s="234"/>
      <c r="E365" s="15"/>
      <c r="F365" s="15"/>
      <c r="G365" s="234"/>
      <c r="H365" s="234"/>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4"/>
    </row>
    <row r="366" ht="12.75" customHeight="1">
      <c r="A366" s="10"/>
      <c r="B366" s="234"/>
      <c r="C366" s="234"/>
      <c r="D366" s="234"/>
      <c r="E366" s="15"/>
      <c r="F366" s="15"/>
      <c r="G366" s="234"/>
      <c r="H366" s="234"/>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4"/>
    </row>
    <row r="367" ht="12.75" customHeight="1">
      <c r="A367" s="102"/>
      <c r="B367" s="349"/>
      <c r="C367" s="349"/>
      <c r="D367" s="349"/>
      <c r="E367" s="103"/>
      <c r="F367" s="103"/>
      <c r="G367" s="349"/>
      <c r="H367" s="349"/>
      <c r="I367" s="103"/>
      <c r="J367" s="103"/>
      <c r="K367" s="103"/>
      <c r="L367" s="103"/>
      <c r="M367" s="103"/>
      <c r="N367" s="103"/>
      <c r="O367" s="103"/>
      <c r="P367" s="103"/>
      <c r="Q367" s="103"/>
      <c r="R367" s="103"/>
      <c r="S367" s="103"/>
      <c r="T367" s="103"/>
      <c r="U367" s="103"/>
      <c r="V367" s="103"/>
      <c r="W367" s="103"/>
      <c r="X367" s="103"/>
      <c r="Y367" s="103"/>
      <c r="Z367" s="103"/>
      <c r="AA367" s="103"/>
      <c r="AB367" s="103"/>
      <c r="AC367" s="103"/>
      <c r="AD367" s="103"/>
      <c r="AE367" s="103"/>
      <c r="AF367" s="103"/>
      <c r="AG367" s="103"/>
      <c r="AH367" s="103"/>
      <c r="AI367" s="103"/>
      <c r="AJ367" s="103"/>
      <c r="AK367" s="103"/>
      <c r="AL367" s="103"/>
      <c r="AM367" s="103"/>
      <c r="AN367" s="103"/>
      <c r="AO367" s="103"/>
      <c r="AP367" s="103"/>
      <c r="AQ367" s="103"/>
      <c r="AR367" s="103"/>
      <c r="AS367" s="103"/>
      <c r="AT367" s="103"/>
      <c r="AU367" s="103"/>
      <c r="AV367" s="103"/>
      <c r="AW367" s="103"/>
      <c r="AX367" s="103"/>
      <c r="AY367" s="103"/>
      <c r="AZ367" s="103"/>
      <c r="BA367" s="103"/>
      <c r="BB367" s="103"/>
      <c r="BC367" s="103"/>
      <c r="BD367" s="103"/>
      <c r="BE367" s="103"/>
      <c r="BF367" s="103"/>
      <c r="BG367" s="103"/>
      <c r="BH367" s="103"/>
      <c r="BI367" s="103"/>
      <c r="BJ367" s="103"/>
      <c r="BK367" s="103"/>
      <c r="BL367" s="103"/>
      <c r="BM367" s="103"/>
      <c r="BN367" s="103"/>
      <c r="BO367" s="103"/>
      <c r="BP367" s="103"/>
      <c r="BQ367" s="103"/>
      <c r="BR367" s="105"/>
    </row>
  </sheetData>
  <mergeCells count="13">
    <mergeCell ref="B2:BQ2"/>
    <mergeCell ref="R208:T208"/>
    <mergeCell ref="F3:F4"/>
    <mergeCell ref="L210:N210"/>
    <mergeCell ref="R198:T198"/>
    <mergeCell ref="L211:N211"/>
    <mergeCell ref="B3:B4"/>
    <mergeCell ref="G3:I4"/>
    <mergeCell ref="F198:J198"/>
    <mergeCell ref="C3:C4"/>
    <mergeCell ref="L198:P198"/>
    <mergeCell ref="D3:E4"/>
    <mergeCell ref="L206:P20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