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"/>
    </mc:Choice>
  </mc:AlternateContent>
  <xr:revisionPtr revIDLastSave="0" documentId="13_ncr:1_{16A990EB-59EB-4C95-AAE9-0C8916285CF6}" xr6:coauthVersionLast="47" xr6:coauthVersionMax="47" xr10:uidLastSave="{00000000-0000-0000-0000-000000000000}"/>
  <bookViews>
    <workbookView xWindow="-108" yWindow="-108" windowWidth="23256" windowHeight="14016" xr2:uid="{6F3DE15A-F6CE-4C43-A614-1B66B239A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4" i="1"/>
  <c r="E13" i="1"/>
  <c r="E12" i="1"/>
  <c r="D12" i="1"/>
  <c r="C12" i="1"/>
  <c r="B12" i="1"/>
  <c r="E11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<sst xmlns="http://schemas.openxmlformats.org/spreadsheetml/2006/main" count="125" uniqueCount="91">
  <si>
    <t>GW Storage Change (km3)</t>
  </si>
  <si>
    <t>Depletion rate (km3/year)</t>
  </si>
  <si>
    <t>Groundwater decline (mm/yr)</t>
  </si>
  <si>
    <t>Aquifer</t>
  </si>
  <si>
    <t>Scanlon et al., 2021 (2002-2017)</t>
  </si>
  <si>
    <t>Rateb et al., 2019 (2003-2017)</t>
  </si>
  <si>
    <t>Rateb et al., 2019 (2003-2014)</t>
  </si>
  <si>
    <t>Konikow, 2014 (2000-2008)</t>
  </si>
  <si>
    <t>Mean (excluding Konikow, 2014)</t>
  </si>
  <si>
    <t>Retab et al., 2019 (2003-2015)</t>
  </si>
  <si>
    <t>Retab et al., 2019 (2002-2014)</t>
  </si>
  <si>
    <t>High Plains</t>
  </si>
  <si>
    <t>-</t>
  </si>
  <si>
    <t>Northern High Plains</t>
  </si>
  <si>
    <t>22 ± 1.3</t>
  </si>
  <si>
    <t>21 ± 0.4</t>
  </si>
  <si>
    <t>17.8 ± 4.2</t>
  </si>
  <si>
    <t>5.4 ± 0.1</t>
  </si>
  <si>
    <t>5.7 ± 0.3</t>
  </si>
  <si>
    <t>Southern and Central High Plains</t>
  </si>
  <si>
    <t>−40 ± 1.0</t>
  </si>
  <si>
    <t>−39 ± 2.5</t>
  </si>
  <si>
    <t>−31 ± 2.2</t>
  </si>
  <si>
    <t>−12.6 ± 0.8</t>
  </si>
  <si>
    <t>−12.9 ± 0.3</t>
  </si>
  <si>
    <t>Mississippi Embayment</t>
  </si>
  <si>
    <t>−3.1 ± 0.1</t>
  </si>
  <si>
    <t>−0.6 ± 0.6</t>
  </si>
  <si>
    <t>−11.5 ± 0.6</t>
  </si>
  <si>
    <t>−0.2 ± 0.2</t>
  </si>
  <si>
    <t>−1.0 ± 0.0</t>
  </si>
  <si>
    <t>Central Valley</t>
  </si>
  <si>
    <t>−30.5 ± 7</t>
  </si>
  <si>
    <t>−12.9 ± 2.9</t>
  </si>
  <si>
    <t>Sacramento Valley</t>
  </si>
  <si>
    <t>−8.6 ± 0.4</t>
  </si>
  <si>
    <t>−6.9 ± 2.2</t>
  </si>
  <si>
    <t>−4.4 ± 0.5</t>
  </si>
  <si>
    <t>−6.3 ± 2.0</t>
  </si>
  <si>
    <t>−7.8 ± 0.3</t>
  </si>
  <si>
    <t>San Joaquin and Tulare Valley</t>
  </si>
  <si>
    <t>−22 ± 1.1</t>
  </si>
  <si>
    <t>−19 ± 2.7</t>
  </si>
  <si>
    <t>−11.3 ± 2.0</t>
  </si>
  <si>
    <t>−15.2 ± 2.1</t>
  </si>
  <si>
    <t>−17.1 ± 1.0</t>
  </si>
  <si>
    <t>Basin and Range basin-fill aquifers</t>
  </si>
  <si>
    <t>Arizona alluvial aquifer</t>
  </si>
  <si>
    <t>−18 ± 5.0</t>
  </si>
  <si>
    <t>−7.1 ± 2.1</t>
  </si>
  <si>
    <t>0.5 ± 0.5</t>
  </si>
  <si>
    <t>−2.1 ± 0.6</t>
  </si>
  <si>
    <t>−5.2 ± 1.4</t>
  </si>
  <si>
    <t>Coastal lowlands aquifer system</t>
  </si>
  <si>
    <t>Texas Gulf Coast</t>
  </si>
  <si>
    <t>−14 ± 1.7</t>
  </si>
  <si>
    <t>−11 ± 1.8</t>
  </si>
  <si>
    <t>−21.8 ± 0.5</t>
  </si>
  <si>
    <t>−3.2 ± 0.5</t>
  </si>
  <si>
    <t>−4.0 ± 0.5</t>
  </si>
  <si>
    <t>Coastal lowlands</t>
  </si>
  <si>
    <t>4.7 ± 1.5</t>
  </si>
  <si>
    <t>3.8 ± 1.2</t>
  </si>
  <si>
    <t>−3.8 ± 0.5</t>
  </si>
  <si>
    <t>1.8 ± 0.6</t>
  </si>
  <si>
    <t>2.1 ± 0.7</t>
  </si>
  <si>
    <t>Edwards-Trinity aquifer</t>
  </si>
  <si>
    <t>−8.4 ± 0.8</t>
  </si>
  <si>
    <t>−6.4 ± 1.1</t>
  </si>
  <si>
    <t>−6.1 ± 0.1</t>
  </si>
  <si>
    <t>−3.6 ± 0.6</t>
  </si>
  <si>
    <t>−4.7 ± 0.2</t>
  </si>
  <si>
    <t>Snake River Plain aquifer</t>
  </si>
  <si>
    <t>4.4 ± 0.7</t>
  </si>
  <si>
    <t>1.6 ± 0.1</t>
  </si>
  <si>
    <t>6.6 ± 0.8</t>
  </si>
  <si>
    <t>0.6 ± 0.02</t>
  </si>
  <si>
    <t>1.5 ± 0.2</t>
  </si>
  <si>
    <t>Columbia Plateau</t>
  </si>
  <si>
    <t>9.7 ± 1.3</t>
  </si>
  <si>
    <t>6.2 ± 3.1</t>
  </si>
  <si>
    <t>6.2 ± 0.1</t>
  </si>
  <si>
    <t>3.6 ± 1.8</t>
  </si>
  <si>
    <t>5.6 ± 0.8</t>
  </si>
  <si>
    <t>Floridan</t>
  </si>
  <si>
    <t>11.3 ± 4.8</t>
  </si>
  <si>
    <t>13.5 ± 4</t>
  </si>
  <si>
    <t>2.4 ± 2.8</t>
  </si>
  <si>
    <t>4.1 ± 1.2</t>
  </si>
  <si>
    <t>3.4 ± 1.5</t>
  </si>
  <si>
    <t>Northern Atlantic Coastal Plain aquifer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</si>
</sst>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176" fontId="1" fillId="0" borderId="1" xfId="0" applyNumberFormat="1" applyFont="1" applyBorder="1" applyAlignment="1">
      <alignment horizontal="right" wrapText="1"/>
    </xf>
    <xf numFmtId="17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BE8F-8150-499F-9314-8B683B5772FA}">
  <dimension ref="A1:M19"/>
  <sheetViews>
    <sheetView tabSelected="1" topLeftCell="C1" zoomScale="85" zoomScaleNormal="85" workbookViewId="0">
      <selection activeCell="A2" sqref="A2:K19"/>
    </sheetView>
  </sheetViews>
  <sheetFormatPr defaultRowHeight="14.4" x14ac:dyDescent="0.3"/>
  <cols>
    <col min="1" max="1" width="25.33203125" customWidth="1"/>
    <col min="2" max="2" width="15.5546875" customWidth="1"/>
    <col min="3" max="3" width="18" customWidth="1"/>
    <col min="4" max="5" width="16.5546875" customWidth="1"/>
    <col min="6" max="6" width="15.88671875" customWidth="1"/>
    <col min="7" max="7" width="18.6640625" customWidth="1"/>
    <col min="8" max="8" width="17.77734375" customWidth="1"/>
    <col min="9" max="9" width="18.33203125" customWidth="1"/>
    <col min="10" max="10" width="16.88671875" customWidth="1"/>
    <col min="11" max="11" width="17" customWidth="1"/>
  </cols>
  <sheetData>
    <row r="1" spans="1:13" ht="26.4" customHeight="1" thickBot="1" x14ac:dyDescent="0.35">
      <c r="A1" s="1"/>
      <c r="B1" s="11" t="s">
        <v>0</v>
      </c>
      <c r="C1" s="12"/>
      <c r="D1" s="12"/>
      <c r="E1" s="12"/>
      <c r="F1" s="12"/>
      <c r="G1" s="13" t="s">
        <v>1</v>
      </c>
      <c r="H1" s="14"/>
      <c r="I1" s="14"/>
      <c r="J1" s="14"/>
      <c r="K1" s="14"/>
      <c r="L1" s="15" t="s">
        <v>2</v>
      </c>
      <c r="M1" s="16"/>
    </row>
    <row r="2" spans="1:13" ht="67.2" thickBot="1" x14ac:dyDescent="0.35">
      <c r="A2" s="2" t="s">
        <v>3</v>
      </c>
      <c r="B2" s="3" t="s">
        <v>4</v>
      </c>
      <c r="C2" s="3" t="s">
        <v>5</v>
      </c>
      <c r="D2" s="3" t="s">
        <v>6</v>
      </c>
      <c r="E2" s="3" t="s">
        <v>8</v>
      </c>
      <c r="F2" s="3" t="s">
        <v>7</v>
      </c>
      <c r="G2" s="4" t="s">
        <v>4</v>
      </c>
      <c r="H2" s="4" t="s">
        <v>9</v>
      </c>
      <c r="I2" s="4" t="s">
        <v>10</v>
      </c>
      <c r="J2" s="4" t="s">
        <v>8</v>
      </c>
      <c r="K2" s="4" t="s">
        <v>7</v>
      </c>
      <c r="L2" s="5" t="s">
        <v>5</v>
      </c>
      <c r="M2" s="5" t="s">
        <v>4</v>
      </c>
    </row>
    <row r="3" spans="1:13" ht="15" thickBot="1" x14ac:dyDescent="0.35">
      <c r="A3" s="6" t="s">
        <v>11</v>
      </c>
      <c r="B3" s="7">
        <v>-18</v>
      </c>
      <c r="C3" s="7">
        <v>-18</v>
      </c>
      <c r="D3" s="7">
        <v>-13.2</v>
      </c>
      <c r="E3" s="17">
        <f>GEOMEAN(18, 18, 13.2)*-1</f>
        <v>-16.232035373971442</v>
      </c>
      <c r="F3" s="7">
        <v>-311.8</v>
      </c>
      <c r="G3" s="7">
        <v>-1.2</v>
      </c>
      <c r="H3" s="7">
        <v>-1.2</v>
      </c>
      <c r="I3" s="7">
        <v>-1.1000000000000001</v>
      </c>
      <c r="J3" s="7">
        <v>-1.2</v>
      </c>
      <c r="K3" s="7">
        <v>-10.199999999999999</v>
      </c>
      <c r="L3" s="7" t="s">
        <v>12</v>
      </c>
      <c r="M3" s="7" t="s">
        <v>12</v>
      </c>
    </row>
    <row r="4" spans="1:13" ht="15" thickBot="1" x14ac:dyDescent="0.35">
      <c r="A4" s="1" t="s">
        <v>13</v>
      </c>
      <c r="B4" s="7" t="s">
        <v>14</v>
      </c>
      <c r="C4" s="7" t="s">
        <v>15</v>
      </c>
      <c r="D4" s="7" t="s">
        <v>16</v>
      </c>
      <c r="E4" s="18">
        <f>GEOMEAN(22, 21, 17.8)*-1</f>
        <v>-20.184623791876714</v>
      </c>
      <c r="F4" s="1"/>
      <c r="G4" s="7">
        <v>1.4</v>
      </c>
      <c r="H4" s="7">
        <v>1.4</v>
      </c>
      <c r="I4" s="7">
        <v>1.5</v>
      </c>
      <c r="J4" s="7">
        <v>1.4</v>
      </c>
      <c r="K4" s="1" t="s">
        <v>12</v>
      </c>
      <c r="L4" s="7" t="s">
        <v>17</v>
      </c>
      <c r="M4" s="7" t="s">
        <v>18</v>
      </c>
    </row>
    <row r="5" spans="1:13" ht="27.6" thickBot="1" x14ac:dyDescent="0.35">
      <c r="A5" s="1" t="s">
        <v>19</v>
      </c>
      <c r="B5" s="7" t="s">
        <v>20</v>
      </c>
      <c r="C5" s="7" t="s">
        <v>21</v>
      </c>
      <c r="D5" s="7" t="s">
        <v>22</v>
      </c>
      <c r="E5" s="18">
        <f>GEOMEAN(40, 39, 31) *-1</f>
        <v>-36.433041687921062</v>
      </c>
      <c r="F5" s="1"/>
      <c r="G5" s="7">
        <v>-2.6</v>
      </c>
      <c r="H5" s="7">
        <v>-2.6</v>
      </c>
      <c r="I5" s="7">
        <v>-2.6</v>
      </c>
      <c r="J5" s="7">
        <v>-2.6</v>
      </c>
      <c r="K5" s="1" t="s">
        <v>12</v>
      </c>
      <c r="L5" s="7" t="s">
        <v>23</v>
      </c>
      <c r="M5" s="7" t="s">
        <v>24</v>
      </c>
    </row>
    <row r="6" spans="1:13" ht="27.6" thickBot="1" x14ac:dyDescent="0.35">
      <c r="A6" s="6" t="s">
        <v>25</v>
      </c>
      <c r="B6" s="7" t="s">
        <v>26</v>
      </c>
      <c r="C6" s="7" t="s">
        <v>27</v>
      </c>
      <c r="D6" s="7" t="s">
        <v>28</v>
      </c>
      <c r="E6" s="17">
        <f>GEOMEAN(3.1, 0.6, 11.5)*-1</f>
        <v>-2.7758985808413286</v>
      </c>
      <c r="F6" s="7">
        <v>-67.400000000000006</v>
      </c>
      <c r="G6" s="7">
        <v>-0.2</v>
      </c>
      <c r="H6" s="7">
        <v>0</v>
      </c>
      <c r="I6" s="7">
        <v>-1</v>
      </c>
      <c r="J6" s="7">
        <v>-0.4</v>
      </c>
      <c r="K6" s="7">
        <v>-8</v>
      </c>
      <c r="L6" s="7" t="s">
        <v>29</v>
      </c>
      <c r="M6" s="7" t="s">
        <v>30</v>
      </c>
    </row>
    <row r="7" spans="1:13" ht="27.6" thickBot="1" x14ac:dyDescent="0.35">
      <c r="A7" s="6" t="s">
        <v>31</v>
      </c>
      <c r="B7" s="7" t="s">
        <v>32</v>
      </c>
      <c r="C7" s="7">
        <v>-25.9</v>
      </c>
      <c r="D7" s="7">
        <v>-15.7</v>
      </c>
      <c r="E7" s="17">
        <f>GEOMEAN(30.5, 25.9, 15.7)*-1</f>
        <v>-23.147268639215767</v>
      </c>
      <c r="F7" s="7">
        <v>-31.4</v>
      </c>
      <c r="G7" s="7">
        <v>-2</v>
      </c>
      <c r="H7" s="7">
        <v>-1.7</v>
      </c>
      <c r="I7" s="7">
        <v>-1.3</v>
      </c>
      <c r="J7" s="7">
        <v>-1.7</v>
      </c>
      <c r="K7" s="7">
        <v>-3.9</v>
      </c>
      <c r="L7" s="7" t="s">
        <v>12</v>
      </c>
      <c r="M7" s="7" t="s">
        <v>33</v>
      </c>
    </row>
    <row r="8" spans="1:13" ht="27.6" thickBot="1" x14ac:dyDescent="0.35">
      <c r="A8" s="1" t="s">
        <v>34</v>
      </c>
      <c r="B8" s="7" t="s">
        <v>35</v>
      </c>
      <c r="C8" s="7" t="s">
        <v>36</v>
      </c>
      <c r="D8" s="7" t="s">
        <v>37</v>
      </c>
      <c r="E8" s="18">
        <f>GEOMEAN(8.6, 6.9, 4.4)*-1</f>
        <v>-6.3914599635756755</v>
      </c>
      <c r="F8" s="1"/>
      <c r="G8" s="7">
        <v>-0.6</v>
      </c>
      <c r="H8" s="7">
        <v>-0.5</v>
      </c>
      <c r="I8" s="7">
        <v>-0.4</v>
      </c>
      <c r="J8" s="7">
        <v>-0.5</v>
      </c>
      <c r="K8" s="1" t="s">
        <v>12</v>
      </c>
      <c r="L8" s="7" t="s">
        <v>38</v>
      </c>
      <c r="M8" s="7" t="s">
        <v>39</v>
      </c>
    </row>
    <row r="9" spans="1:13" ht="27.6" thickBot="1" x14ac:dyDescent="0.35">
      <c r="A9" s="1" t="s">
        <v>40</v>
      </c>
      <c r="B9" s="7" t="s">
        <v>41</v>
      </c>
      <c r="C9" s="7" t="s">
        <v>42</v>
      </c>
      <c r="D9" s="7" t="s">
        <v>43</v>
      </c>
      <c r="E9" s="18">
        <f>GEOMEAN(22, 19, 11.3)*-1</f>
        <v>-16.77843984087156</v>
      </c>
      <c r="F9" s="1"/>
      <c r="G9" s="7">
        <v>-1.4</v>
      </c>
      <c r="H9" s="7">
        <v>-1.3</v>
      </c>
      <c r="I9" s="7">
        <v>-0.9</v>
      </c>
      <c r="J9" s="7">
        <v>-1.2</v>
      </c>
      <c r="K9" s="1" t="s">
        <v>12</v>
      </c>
      <c r="L9" s="7" t="s">
        <v>44</v>
      </c>
      <c r="M9" s="7" t="s">
        <v>45</v>
      </c>
    </row>
    <row r="10" spans="1:13" ht="15" thickBot="1" x14ac:dyDescent="0.35">
      <c r="A10" s="6" t="s">
        <v>46</v>
      </c>
      <c r="B10" s="7" t="s">
        <v>12</v>
      </c>
      <c r="C10" s="7" t="s">
        <v>12</v>
      </c>
      <c r="D10" s="7" t="s">
        <v>12</v>
      </c>
      <c r="E10" s="18"/>
      <c r="F10" s="1"/>
      <c r="G10" s="1" t="s">
        <v>12</v>
      </c>
      <c r="H10" s="1" t="s">
        <v>12</v>
      </c>
      <c r="I10" s="1" t="s">
        <v>12</v>
      </c>
      <c r="J10" s="7" t="s">
        <v>12</v>
      </c>
      <c r="K10" s="1" t="s">
        <v>12</v>
      </c>
      <c r="L10" s="1"/>
      <c r="M10" s="7" t="s">
        <v>12</v>
      </c>
    </row>
    <row r="11" spans="1:13" ht="27.6" thickBot="1" x14ac:dyDescent="0.35">
      <c r="A11" s="1" t="s">
        <v>47</v>
      </c>
      <c r="B11" s="7" t="s">
        <v>48</v>
      </c>
      <c r="C11" s="7" t="s">
        <v>49</v>
      </c>
      <c r="D11" s="7" t="s">
        <v>50</v>
      </c>
      <c r="E11" s="17">
        <f>(-18 -7.1+0.5)/3</f>
        <v>-8.2000000000000011</v>
      </c>
      <c r="F11" s="7">
        <v>3.3</v>
      </c>
      <c r="G11" s="7">
        <v>-1.2</v>
      </c>
      <c r="H11" s="7">
        <v>-0.5</v>
      </c>
      <c r="I11" s="7">
        <v>0</v>
      </c>
      <c r="J11" s="7">
        <v>-0.5</v>
      </c>
      <c r="K11" s="7">
        <v>0.41</v>
      </c>
      <c r="L11" s="7" t="s">
        <v>51</v>
      </c>
      <c r="M11" s="7" t="s">
        <v>52</v>
      </c>
    </row>
    <row r="12" spans="1:13" ht="15" thickBot="1" x14ac:dyDescent="0.35">
      <c r="A12" s="6" t="s">
        <v>53</v>
      </c>
      <c r="B12" s="7">
        <f>-14+4.7</f>
        <v>-9.3000000000000007</v>
      </c>
      <c r="C12" s="7">
        <f>-11+3.8</f>
        <v>-7.2</v>
      </c>
      <c r="D12" s="7">
        <f>-21.8-3.8</f>
        <v>-25.6</v>
      </c>
      <c r="E12" s="18">
        <f>AVERAGE(B12:D12)</f>
        <v>-14.033333333333333</v>
      </c>
      <c r="F12" s="7">
        <v>-3</v>
      </c>
      <c r="G12" s="7">
        <v>-0.6</v>
      </c>
      <c r="H12" s="7">
        <v>-0.5</v>
      </c>
      <c r="I12" s="7">
        <v>-2.1</v>
      </c>
      <c r="J12" s="7">
        <v>-1.1000000000000001</v>
      </c>
      <c r="K12" s="7">
        <v>-0.65</v>
      </c>
      <c r="L12" s="7" t="s">
        <v>12</v>
      </c>
      <c r="M12" s="7" t="s">
        <v>12</v>
      </c>
    </row>
    <row r="13" spans="1:13" ht="27.6" thickBot="1" x14ac:dyDescent="0.35">
      <c r="A13" s="1" t="s">
        <v>54</v>
      </c>
      <c r="B13" s="7" t="s">
        <v>55</v>
      </c>
      <c r="C13" s="7" t="s">
        <v>56</v>
      </c>
      <c r="D13" s="7" t="s">
        <v>57</v>
      </c>
      <c r="E13" s="17">
        <f>AVERAGE(-14, -11, -21.8)</f>
        <v>-15.6</v>
      </c>
      <c r="F13" s="7">
        <v>-2.2999999999999998</v>
      </c>
      <c r="G13" s="7">
        <v>-0.9</v>
      </c>
      <c r="H13" s="7">
        <v>-0.7</v>
      </c>
      <c r="I13" s="7">
        <v>-1.8</v>
      </c>
      <c r="J13" s="7">
        <v>-1.2</v>
      </c>
      <c r="K13" s="7">
        <v>-0.37</v>
      </c>
      <c r="L13" s="7" t="s">
        <v>58</v>
      </c>
      <c r="M13" s="7" t="s">
        <v>59</v>
      </c>
    </row>
    <row r="14" spans="1:13" ht="15" thickBot="1" x14ac:dyDescent="0.35">
      <c r="A14" s="1" t="s">
        <v>60</v>
      </c>
      <c r="B14" s="7" t="s">
        <v>61</v>
      </c>
      <c r="C14" s="7" t="s">
        <v>62</v>
      </c>
      <c r="D14" s="7" t="s">
        <v>63</v>
      </c>
      <c r="E14" s="18">
        <f>AVERAGE(4.7, 3.8, -2.8)</f>
        <v>1.9000000000000001</v>
      </c>
      <c r="F14" s="7">
        <v>-0.7</v>
      </c>
      <c r="G14" s="7">
        <v>0.3</v>
      </c>
      <c r="H14" s="7">
        <v>0.3</v>
      </c>
      <c r="I14" s="7">
        <v>-0.3</v>
      </c>
      <c r="J14" s="7">
        <v>0.1</v>
      </c>
      <c r="K14" s="7">
        <v>-0.28000000000000003</v>
      </c>
      <c r="L14" s="7" t="s">
        <v>64</v>
      </c>
      <c r="M14" s="7" t="s">
        <v>65</v>
      </c>
    </row>
    <row r="15" spans="1:13" ht="27.6" thickBot="1" x14ac:dyDescent="0.35">
      <c r="A15" s="6" t="s">
        <v>66</v>
      </c>
      <c r="B15" s="7" t="s">
        <v>67</v>
      </c>
      <c r="C15" s="7" t="s">
        <v>68</v>
      </c>
      <c r="D15" s="7" t="s">
        <v>69</v>
      </c>
      <c r="E15" s="17">
        <v>-7</v>
      </c>
      <c r="F15" s="1"/>
      <c r="G15" s="7">
        <v>-0.6</v>
      </c>
      <c r="H15" s="7">
        <v>-0.4</v>
      </c>
      <c r="I15" s="7">
        <v>-0.4</v>
      </c>
      <c r="J15" s="7">
        <v>-0.5</v>
      </c>
      <c r="K15" s="1" t="s">
        <v>12</v>
      </c>
      <c r="L15" s="7" t="s">
        <v>70</v>
      </c>
      <c r="M15" s="7" t="s">
        <v>71</v>
      </c>
    </row>
    <row r="16" spans="1:13" ht="27.6" thickBot="1" x14ac:dyDescent="0.35">
      <c r="A16" s="6" t="s">
        <v>72</v>
      </c>
      <c r="B16" s="7" t="s">
        <v>73</v>
      </c>
      <c r="C16" s="7" t="s">
        <v>74</v>
      </c>
      <c r="D16" s="7" t="s">
        <v>75</v>
      </c>
      <c r="E16" s="18">
        <f>AVERAGE(4.4, 1.6, 6.6)</f>
        <v>4.2</v>
      </c>
      <c r="F16" s="7">
        <v>1.5</v>
      </c>
      <c r="G16" s="7">
        <v>0.3</v>
      </c>
      <c r="H16" s="7">
        <v>0.1</v>
      </c>
      <c r="I16" s="7">
        <v>0.4</v>
      </c>
      <c r="J16" s="7">
        <v>0.3</v>
      </c>
      <c r="K16" s="7">
        <v>-0.09</v>
      </c>
      <c r="L16" s="7" t="s">
        <v>76</v>
      </c>
      <c r="M16" s="7" t="s">
        <v>77</v>
      </c>
    </row>
    <row r="17" spans="1:13" ht="15" thickBot="1" x14ac:dyDescent="0.35">
      <c r="A17" s="6" t="s">
        <v>78</v>
      </c>
      <c r="B17" s="7" t="s">
        <v>79</v>
      </c>
      <c r="C17" s="7" t="s">
        <v>80</v>
      </c>
      <c r="D17" s="7" t="s">
        <v>81</v>
      </c>
      <c r="E17" s="18">
        <f>AVERAGE(9.7, 6.2, 6.2)</f>
        <v>7.3666666666666663</v>
      </c>
      <c r="F17" s="7">
        <v>1.4</v>
      </c>
      <c r="G17" s="7">
        <v>0.6</v>
      </c>
      <c r="H17" s="7">
        <v>0.4</v>
      </c>
      <c r="I17" s="7">
        <v>0.4</v>
      </c>
      <c r="J17" s="7">
        <v>0.5</v>
      </c>
      <c r="K17" s="7">
        <v>-0.17</v>
      </c>
      <c r="L17" s="7" t="s">
        <v>82</v>
      </c>
      <c r="M17" s="7" t="s">
        <v>83</v>
      </c>
    </row>
    <row r="18" spans="1:13" ht="15" thickBot="1" x14ac:dyDescent="0.35">
      <c r="A18" s="1" t="s">
        <v>84</v>
      </c>
      <c r="B18" s="7" t="s">
        <v>85</v>
      </c>
      <c r="C18" s="7" t="s">
        <v>86</v>
      </c>
      <c r="D18" s="7" t="s">
        <v>87</v>
      </c>
      <c r="E18" s="18">
        <f>AVERAGE(11.3, 13.5, 2.4)</f>
        <v>9.0666666666666664</v>
      </c>
      <c r="F18" s="1" t="s">
        <v>12</v>
      </c>
      <c r="G18" s="7">
        <v>0.7</v>
      </c>
      <c r="H18" s="7">
        <v>0.9</v>
      </c>
      <c r="I18" s="7">
        <v>0.2</v>
      </c>
      <c r="J18" s="7">
        <v>0.6</v>
      </c>
      <c r="K18" s="1" t="s">
        <v>12</v>
      </c>
      <c r="L18" s="7" t="s">
        <v>88</v>
      </c>
      <c r="M18" s="7" t="s">
        <v>89</v>
      </c>
    </row>
    <row r="19" spans="1:13" ht="15" thickBot="1" x14ac:dyDescent="0.35">
      <c r="A19" s="8" t="s">
        <v>90</v>
      </c>
      <c r="B19" s="10" t="s">
        <v>12</v>
      </c>
      <c r="C19" s="10" t="s">
        <v>12</v>
      </c>
      <c r="D19" s="10" t="s">
        <v>12</v>
      </c>
      <c r="E19" s="9"/>
      <c r="F19" s="10">
        <v>-2.8</v>
      </c>
      <c r="G19" s="9" t="s">
        <v>12</v>
      </c>
      <c r="H19" s="9" t="s">
        <v>12</v>
      </c>
      <c r="I19" s="9" t="s">
        <v>12</v>
      </c>
      <c r="J19" s="10" t="s">
        <v>12</v>
      </c>
      <c r="K19" s="10">
        <v>-0.23300000000000001</v>
      </c>
      <c r="L19" s="10" t="s">
        <v>12</v>
      </c>
      <c r="M19" s="10" t="s">
        <v>12</v>
      </c>
    </row>
  </sheetData>
  <mergeCells count="3">
    <mergeCell ref="L1:M1"/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Ondris</dc:creator>
  <cp:lastModifiedBy>Kirsten Ondris</cp:lastModifiedBy>
  <dcterms:created xsi:type="dcterms:W3CDTF">2024-12-10T04:18:27Z</dcterms:created>
  <dcterms:modified xsi:type="dcterms:W3CDTF">2024-12-10T04:36:36Z</dcterms:modified>
</cp:coreProperties>
</file>