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C:\Users\skyKong\Desktop\加推大数据之统计基础\"/>
    </mc:Choice>
  </mc:AlternateContent>
  <xr:revisionPtr revIDLastSave="0" documentId="13_ncr:1_{ACC2E2BE-D8DD-4AA2-A151-DDAC4BD2FE9E}" xr6:coauthVersionLast="45" xr6:coauthVersionMax="45" xr10:uidLastSave="{00000000-0000-0000-0000-000000000000}"/>
  <bookViews>
    <workbookView xWindow="28680" yWindow="-120" windowWidth="29040" windowHeight="15990" activeTab="1" xr2:uid="{00000000-000D-0000-FFFF-FFFF00000000}"/>
  </bookViews>
  <sheets>
    <sheet name="Sheet1" sheetId="1" r:id="rId1"/>
    <sheet name="Sheet3" sheetId="3" r:id="rId2"/>
    <sheet name="Sheet2" sheetId="2" r:id="rId3"/>
    <sheet name="Sheet4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3" l="1"/>
  <c r="N40" i="3" l="1"/>
  <c r="N39" i="3"/>
  <c r="N38" i="3"/>
  <c r="N37" i="3"/>
  <c r="N36" i="3"/>
  <c r="C43" i="3"/>
  <c r="C44" i="3"/>
  <c r="C45" i="3"/>
  <c r="C42" i="3"/>
  <c r="B45" i="3"/>
  <c r="G21" i="1" l="1"/>
  <c r="C3" i="3"/>
  <c r="H11" i="3" s="1"/>
  <c r="C10" i="3"/>
  <c r="C13" i="3"/>
  <c r="C11" i="3"/>
  <c r="C12" i="3"/>
  <c r="C2" i="3"/>
  <c r="C14" i="3"/>
  <c r="C6" i="3"/>
  <c r="C15" i="3"/>
  <c r="C19" i="3" s="1"/>
  <c r="C4" i="3"/>
  <c r="C8" i="3"/>
  <c r="C16" i="3"/>
  <c r="C5" i="3"/>
  <c r="C7" i="3"/>
  <c r="C18" i="3" s="1"/>
  <c r="C9" i="3"/>
  <c r="C17" i="3"/>
  <c r="B43" i="3"/>
  <c r="B44" i="3"/>
  <c r="H24" i="3" l="1"/>
  <c r="H26" i="3"/>
  <c r="H39" i="3"/>
  <c r="H19" i="3"/>
  <c r="H29" i="3"/>
  <c r="H9" i="3"/>
  <c r="H14" i="3"/>
  <c r="H4" i="3"/>
  <c r="H22" i="3"/>
  <c r="H40" i="3"/>
  <c r="H2" i="3"/>
  <c r="H12" i="3"/>
  <c r="H33" i="3"/>
  <c r="H28" i="3"/>
  <c r="H18" i="3"/>
  <c r="H31" i="3"/>
  <c r="H21" i="3"/>
  <c r="H5" i="3"/>
  <c r="H25" i="3"/>
  <c r="H35" i="3"/>
  <c r="H20" i="3"/>
  <c r="H27" i="3"/>
  <c r="H38" i="3"/>
  <c r="H7" i="3"/>
  <c r="H6" i="3"/>
  <c r="H32" i="3"/>
  <c r="H36" i="3"/>
  <c r="H34" i="3"/>
  <c r="H10" i="3"/>
  <c r="H17" i="3"/>
  <c r="H30" i="3"/>
  <c r="H16" i="3"/>
  <c r="H15" i="3"/>
  <c r="H3" i="3"/>
  <c r="H8" i="3"/>
  <c r="H23" i="3"/>
  <c r="H13" i="3"/>
  <c r="H37" i="3"/>
  <c r="H41" i="3"/>
</calcChain>
</file>

<file path=xl/sharedStrings.xml><?xml version="1.0" encoding="utf-8"?>
<sst xmlns="http://schemas.openxmlformats.org/spreadsheetml/2006/main" count="88" uniqueCount="87">
  <si>
    <t>用户名</t>
    <phoneticPr fontId="1" type="noConversion"/>
  </si>
  <si>
    <t>手机号</t>
    <phoneticPr fontId="1" type="noConversion"/>
  </si>
  <si>
    <t>上级手机号</t>
    <phoneticPr fontId="1" type="noConversion"/>
  </si>
  <si>
    <t>其他字段1</t>
    <phoneticPr fontId="1" type="noConversion"/>
  </si>
  <si>
    <t>其他字段2</t>
  </si>
  <si>
    <t>其他字段3</t>
  </si>
  <si>
    <t>其他字段4</t>
  </si>
  <si>
    <t>其他字段5</t>
  </si>
  <si>
    <t>数据从上往下先最上层人员，再依次向下</t>
    <phoneticPr fontId="1" type="noConversion"/>
  </si>
  <si>
    <t>说明：</t>
    <phoneticPr fontId="1" type="noConversion"/>
  </si>
  <si>
    <t>可以分批给到，但需要是新的支线，或者，继续下层的结构</t>
    <phoneticPr fontId="1" type="noConversion"/>
  </si>
  <si>
    <t>王海</t>
    <phoneticPr fontId="1" type="noConversion"/>
  </si>
  <si>
    <t>空的话，就是顶级</t>
    <phoneticPr fontId="1" type="noConversion"/>
  </si>
  <si>
    <t>手机号字段值必须唯一，否则导入报错</t>
    <phoneticPr fontId="1" type="noConversion"/>
  </si>
  <si>
    <t>请尽量一次性提供种子用户导入，之后如果要改变结构，非常复杂，比如 要插入一个人员，或者要将一组移动到另一组，都很复杂</t>
    <phoneticPr fontId="1" type="noConversion"/>
  </si>
  <si>
    <t>导入后，内部系统会给与一个用户ID，之后不能改变</t>
    <phoneticPr fontId="1" type="noConversion"/>
  </si>
  <si>
    <t>后端进度</t>
    <phoneticPr fontId="1" type="noConversion"/>
  </si>
  <si>
    <t>测试正式环境搭建</t>
    <phoneticPr fontId="1" type="noConversion"/>
  </si>
  <si>
    <t>api生成</t>
    <phoneticPr fontId="1" type="noConversion"/>
  </si>
  <si>
    <t>基本架构压力测试</t>
    <phoneticPr fontId="1" type="noConversion"/>
  </si>
  <si>
    <t>空负载4核2900tps/sec</t>
    <phoneticPr fontId="1" type="noConversion"/>
  </si>
  <si>
    <t>普通满负载1700tps/sec</t>
    <phoneticPr fontId="1" type="noConversion"/>
  </si>
  <si>
    <t>接口统计负载800tps/sec</t>
    <phoneticPr fontId="1" type="noConversion"/>
  </si>
  <si>
    <t>框架基准线压测</t>
    <phoneticPr fontId="1" type="noConversion"/>
  </si>
  <si>
    <t>3500次/秒</t>
    <phoneticPr fontId="1" type="noConversion"/>
  </si>
  <si>
    <t>1200次/秒</t>
    <phoneticPr fontId="1" type="noConversion"/>
  </si>
  <si>
    <t>2400次/秒</t>
    <phoneticPr fontId="1" type="noConversion"/>
  </si>
  <si>
    <t>测试环境Nginx+反向代理</t>
    <phoneticPr fontId="1" type="noConversion"/>
  </si>
  <si>
    <t>开发环境Nginx+反向代理</t>
    <phoneticPr fontId="1" type="noConversion"/>
  </si>
  <si>
    <t>本地环境Nginx+反向代理</t>
    <phoneticPr fontId="1" type="noConversion"/>
  </si>
  <si>
    <t>93次/秒</t>
    <phoneticPr fontId="1" type="noConversion"/>
  </si>
  <si>
    <t>本地测正式环境Nginx+反向代理</t>
    <phoneticPr fontId="1" type="noConversion"/>
  </si>
  <si>
    <t>阿里云测正式环境Nginx+反向代理</t>
    <phoneticPr fontId="1" type="noConversion"/>
  </si>
  <si>
    <t>580次/秒</t>
    <phoneticPr fontId="1" type="noConversion"/>
  </si>
  <si>
    <t>相同接口</t>
    <phoneticPr fontId="1" type="noConversion"/>
  </si>
  <si>
    <t>接口提交参数阻拦+统计系统写入</t>
    <phoneticPr fontId="1" type="noConversion"/>
  </si>
  <si>
    <t>带插入的接口测试+统计系统写入</t>
    <phoneticPr fontId="1" type="noConversion"/>
  </si>
  <si>
    <t>登陆接口测试</t>
    <phoneticPr fontId="1" type="noConversion"/>
  </si>
  <si>
    <t>http://192.168.11.9/node/skyapi/mock/getEmpty</t>
  </si>
  <si>
    <t>http://192.168.11.9/node/skyapi/mock/recordCreate</t>
  </si>
  <si>
    <t>内部错误列表接口+统计系统写入</t>
    <phoneticPr fontId="1" type="noConversion"/>
  </si>
  <si>
    <t>post 参数keyRedis=dddd</t>
    <phoneticPr fontId="1" type="noConversion"/>
  </si>
  <si>
    <t>post 无参数</t>
    <phoneticPr fontId="1" type="noConversion"/>
  </si>
  <si>
    <t>get 无参数</t>
    <phoneticPr fontId="1" type="noConversion"/>
  </si>
  <si>
    <t>数据</t>
    <phoneticPr fontId="1" type="noConversion"/>
  </si>
  <si>
    <t>AVERAGE(A2:A41)</t>
  </si>
  <si>
    <t>HARMEAN(A2:A41)</t>
  </si>
  <si>
    <t>调和平均数</t>
    <phoneticPr fontId="1" type="noConversion"/>
  </si>
  <si>
    <t>几何平均数</t>
    <phoneticPr fontId="1" type="noConversion"/>
  </si>
  <si>
    <t>GEOMEAN(A2:A41)</t>
  </si>
  <si>
    <t>中位数</t>
    <phoneticPr fontId="1" type="noConversion"/>
  </si>
  <si>
    <t>MEDIAN(A2:A41)</t>
  </si>
  <si>
    <t>众数</t>
    <phoneticPr fontId="1" type="noConversion"/>
  </si>
  <si>
    <t>MODE(A2:A41)</t>
  </si>
  <si>
    <t>峰度</t>
    <phoneticPr fontId="1" type="noConversion"/>
  </si>
  <si>
    <t>偏度</t>
    <phoneticPr fontId="1" type="noConversion"/>
  </si>
  <si>
    <t>极差</t>
    <phoneticPr fontId="1" type="noConversion"/>
  </si>
  <si>
    <t>最小值</t>
    <phoneticPr fontId="1" type="noConversion"/>
  </si>
  <si>
    <t>最大值</t>
    <phoneticPr fontId="1" type="noConversion"/>
  </si>
  <si>
    <t>求和</t>
    <phoneticPr fontId="1" type="noConversion"/>
  </si>
  <si>
    <t>观测数</t>
    <phoneticPr fontId="1" type="noConversion"/>
  </si>
  <si>
    <t>最小值（1）</t>
    <phoneticPr fontId="1" type="noConversion"/>
  </si>
  <si>
    <t>最大值（1）</t>
    <phoneticPr fontId="1" type="noConversion"/>
  </si>
  <si>
    <t>置信度(95.0%)</t>
    <phoneticPr fontId="1" type="noConversion"/>
  </si>
  <si>
    <t>标准误差</t>
    <phoneticPr fontId="1" type="noConversion"/>
  </si>
  <si>
    <t>Excel</t>
    <phoneticPr fontId="1" type="noConversion"/>
  </si>
  <si>
    <t>加推统计函数</t>
    <phoneticPr fontId="1" type="noConversion"/>
  </si>
  <si>
    <t>STDEV.S(A2:A41)</t>
  </si>
  <si>
    <t>样本标准差</t>
    <phoneticPr fontId="1" type="noConversion"/>
  </si>
  <si>
    <t>样本方差</t>
    <phoneticPr fontId="1" type="noConversion"/>
  </si>
  <si>
    <t>VAR.S(A2:A41)</t>
  </si>
  <si>
    <t>KURT(A2:A41)</t>
  </si>
  <si>
    <t>SKEW(A2:A41)</t>
  </si>
  <si>
    <t>MAX(A2:A41)-MIN(A2:A41)</t>
  </si>
  <si>
    <t>MIN(A2:A41)</t>
  </si>
  <si>
    <t>MAX(A3:A42)</t>
  </si>
  <si>
    <t>SUM(A2:A41)</t>
  </si>
  <si>
    <t>COUNT(A2:A41)</t>
  </si>
  <si>
    <t>LARGE(A2:A41,1)</t>
  </si>
  <si>
    <t>SMALL(A3:A42,1)</t>
  </si>
  <si>
    <t>C7/SQRT(C15)</t>
  </si>
  <si>
    <t>样本标准差/sqrt(观察数)</t>
    <phoneticPr fontId="1" type="noConversion"/>
  </si>
  <si>
    <t>排序数据</t>
    <phoneticPr fontId="1" type="noConversion"/>
  </si>
  <si>
    <t>与平均数差的数据</t>
    <phoneticPr fontId="1" type="noConversion"/>
  </si>
  <si>
    <t>T.INV.2T(1-0.95,C15-1)</t>
  </si>
  <si>
    <t>T分布双尾区间，自由度是观察数-1</t>
    <phoneticPr fontId="1" type="noConversion"/>
  </si>
  <si>
    <t>算数平均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</si>
</sst>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2"/>
      <charset val="134"/>
      <scheme val="minor"/>
    </font>
    <font>
      <u/>
      <sz val="11"/>
      <color theme="10"/>
      <name val="等线"/>
      <family val="2"/>
      <scheme val="minor"/>
    </font>
    <font>
      <sz val="11"/>
      <color rgb="FFB5CEA8"/>
      <name val="Fira Code"/>
      <family val="3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2" fillId="2" borderId="0" xfId="1" applyAlignment="1"/>
    <xf numFmtId="49" fontId="2" fillId="2" borderId="0" xfId="1" applyNumberFormat="1" applyAlignment="1"/>
    <xf numFmtId="58" fontId="0" fillId="0" borderId="0" xfId="0" applyNumberFormat="1"/>
    <xf numFmtId="0" fontId="3" fillId="0" borderId="0" xfId="2"/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超链接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数据和平均值的差图像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Sheet3!$H$2:$H$41</c:f>
              <c:numCache>
                <c:formatCode>General</c:formatCode>
                <c:ptCount val="4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28</c:v>
                </c:pt>
                <c:pt idx="23">
                  <c:v>25.85</c:v>
                </c:pt>
                <c:pt idx="24">
                  <c:v>24.85</c:v>
                </c:pt>
                <c:pt idx="25">
                  <c:v>24.85</c:v>
                </c:pt>
                <c:pt idx="26">
                  <c:v>24.85</c:v>
                </c:pt>
                <c:pt idx="27">
                  <c:v>22.85</c:v>
                </c:pt>
                <c:pt idx="28">
                  <c:v>22.85</c:v>
                </c:pt>
                <c:pt idx="29">
                  <c:v>22.85</c:v>
                </c:pt>
                <c:pt idx="30">
                  <c:v>21.85</c:v>
                </c:pt>
                <c:pt idx="31">
                  <c:v>15.850000000000001</c:v>
                </c:pt>
                <c:pt idx="32">
                  <c:v>14.850000000000001</c:v>
                </c:pt>
                <c:pt idx="33">
                  <c:v>14.850000000000001</c:v>
                </c:pt>
                <c:pt idx="34">
                  <c:v>14.850000000000001</c:v>
                </c:pt>
                <c:pt idx="35">
                  <c:v>13.850000000000001</c:v>
                </c:pt>
                <c:pt idx="36">
                  <c:v>13.850000000000001</c:v>
                </c:pt>
                <c:pt idx="37">
                  <c:v>12.850000000000001</c:v>
                </c:pt>
                <c:pt idx="38">
                  <c:v>12.850000000000001</c:v>
                </c:pt>
                <c:pt idx="39">
                  <c:v>4.8500000000000014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17-4E2B-B346-AC119EED1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1571664"/>
        <c:axId val="2060695696"/>
      </c:lineChart>
      <c:catAx>
        <c:axId val="206157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695696"/>
        <c:crosses val="autoZero"/>
        <c:auto val="1"/>
        <c:lblAlgn val="ctr"/>
        <c:lblOffset val="100"/>
        <c:noMultiLvlLbl val="0"/>
      </c:catAx>
      <c:valAx>
        <c:axId val="206069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157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数据排序后图像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Sheet3!$G$2:$G$41</c:f>
              <c:numCache>
                <c:formatCode>General</c:formatCode>
                <c:ptCount val="40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14</c:v>
                </c:pt>
                <c:pt idx="5">
                  <c:v>14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23</c:v>
                </c:pt>
                <c:pt idx="10">
                  <c:v>23</c:v>
                </c:pt>
                <c:pt idx="11">
                  <c:v>23</c:v>
                </c:pt>
                <c:pt idx="12">
                  <c:v>23</c:v>
                </c:pt>
                <c:pt idx="13">
                  <c:v>23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26</c:v>
                </c:pt>
                <c:pt idx="21">
                  <c:v>26</c:v>
                </c:pt>
                <c:pt idx="22">
                  <c:v>28</c:v>
                </c:pt>
                <c:pt idx="23">
                  <c:v>31</c:v>
                </c:pt>
                <c:pt idx="24">
                  <c:v>32</c:v>
                </c:pt>
                <c:pt idx="25">
                  <c:v>32</c:v>
                </c:pt>
                <c:pt idx="26">
                  <c:v>32</c:v>
                </c:pt>
                <c:pt idx="27">
                  <c:v>34</c:v>
                </c:pt>
                <c:pt idx="28">
                  <c:v>34</c:v>
                </c:pt>
                <c:pt idx="29">
                  <c:v>34</c:v>
                </c:pt>
                <c:pt idx="30">
                  <c:v>35</c:v>
                </c:pt>
                <c:pt idx="31">
                  <c:v>41</c:v>
                </c:pt>
                <c:pt idx="32">
                  <c:v>42</c:v>
                </c:pt>
                <c:pt idx="33">
                  <c:v>42</c:v>
                </c:pt>
                <c:pt idx="34">
                  <c:v>42</c:v>
                </c:pt>
                <c:pt idx="35">
                  <c:v>43</c:v>
                </c:pt>
                <c:pt idx="36">
                  <c:v>43</c:v>
                </c:pt>
                <c:pt idx="37">
                  <c:v>44</c:v>
                </c:pt>
                <c:pt idx="38">
                  <c:v>44</c:v>
                </c:pt>
                <c:pt idx="39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3-4257-B551-2D91087E3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0034640"/>
        <c:axId val="2067274672"/>
      </c:lineChart>
      <c:catAx>
        <c:axId val="206003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7274672"/>
        <c:crosses val="autoZero"/>
        <c:auto val="1"/>
        <c:lblAlgn val="ctr"/>
        <c:lblOffset val="100"/>
        <c:noMultiLvlLbl val="0"/>
      </c:catAx>
      <c:valAx>
        <c:axId val="206727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0034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109537</xdr:colOff>
      <xdr:row>0</xdr:row>
      <xdr:rowOff>142875</xdr:rowOff>
    </xdr:from>
    <xdr:to>
      <xdr:col>13</xdr:col>
      <xdr:colOff>266700</xdr:colOff>
      <xdr:row>11</xdr:row>
      <xdr:rowOff>19050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702BC4D-E343-4DC7-BF62-F26E94C514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42863</xdr:colOff>
      <xdr:row>0</xdr:row>
      <xdr:rowOff>9525</xdr:rowOff>
    </xdr:from>
    <xdr:to>
      <xdr:col>5</xdr:col>
      <xdr:colOff>2085976</xdr:colOff>
      <xdr:row>10</xdr:row>
      <xdr:rowOff>47625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60AD76B-E827-44D4-92D7-46B63E2B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285750</xdr:colOff>
      <xdr:row>20</xdr:row>
      <xdr:rowOff>85725</xdr:rowOff>
    </xdr:from>
    <xdr:to>
      <xdr:col>5</xdr:col>
      <xdr:colOff>1856446</xdr:colOff>
      <xdr:row>40</xdr:row>
      <xdr:rowOff>104319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65C3892-DFAD-4C77-9E62-6D59679DDD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4900" y="3714750"/>
          <a:ext cx="7428571" cy="36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1.9/node/skyapi/mock/recordCreate" TargetMode="External"/><Relationship Id="rId2" Type="http://schemas.openxmlformats.org/officeDocument/2006/relationships/hyperlink" Target="http://192.168.11.9/node/skyapi/mock/recordCreate" TargetMode="External"/><Relationship Id="rId1" Type="http://schemas.openxmlformats.org/officeDocument/2006/relationships/hyperlink" Target="http://192.168.11.9/node/skyapi/mock/getEmpty" TargetMode="External"/><Relationship Id="rId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5"/>
  <sheetViews>
    <sheetView workbookViewId="0">
      <selection activeCell="I23" sqref="I23"/>
    </sheetView>
  </sheetViews>
  <sheetFormatPr defaultRowHeight="14.25" x14ac:dyDescent="0.2"/>
  <cols>
    <col min="2" max="2" width="17.875" style="1" customWidth="1"/>
    <col min="3" max="3" width="17.25" bestFit="1" customWidth="1"/>
  </cols>
  <sheetData>
    <row r="2" spans="1:8" x14ac:dyDescent="0.2">
      <c r="A2" t="s">
        <v>0</v>
      </c>
      <c r="B2" s="1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 s="2" customFormat="1" x14ac:dyDescent="0.2">
      <c r="A3" s="2" t="s">
        <v>11</v>
      </c>
      <c r="B3" s="3">
        <v>13000000000</v>
      </c>
      <c r="C3" s="2" t="s">
        <v>12</v>
      </c>
    </row>
    <row r="6" spans="1:8" x14ac:dyDescent="0.2">
      <c r="A6" t="s">
        <v>9</v>
      </c>
    </row>
    <row r="7" spans="1:8" x14ac:dyDescent="0.2">
      <c r="A7">
        <v>1</v>
      </c>
      <c r="B7" s="1" t="s">
        <v>13</v>
      </c>
    </row>
    <row r="8" spans="1:8" x14ac:dyDescent="0.2">
      <c r="A8">
        <v>2</v>
      </c>
      <c r="B8" s="1" t="s">
        <v>8</v>
      </c>
    </row>
    <row r="9" spans="1:8" x14ac:dyDescent="0.2">
      <c r="A9">
        <v>3</v>
      </c>
      <c r="B9" s="1" t="s">
        <v>14</v>
      </c>
    </row>
    <row r="10" spans="1:8" x14ac:dyDescent="0.2">
      <c r="A10">
        <v>4</v>
      </c>
      <c r="B10" s="1" t="s">
        <v>10</v>
      </c>
    </row>
    <row r="11" spans="1:8" x14ac:dyDescent="0.2">
      <c r="A11">
        <v>5</v>
      </c>
      <c r="B11" s="1" t="s">
        <v>15</v>
      </c>
    </row>
    <row r="20" spans="5:7" x14ac:dyDescent="0.2">
      <c r="E20">
        <v>1</v>
      </c>
    </row>
    <row r="21" spans="5:7" x14ac:dyDescent="0.2">
      <c r="E21">
        <v>1</v>
      </c>
      <c r="G21">
        <f>MODE(E20:E25)</f>
        <v>1</v>
      </c>
    </row>
    <row r="22" spans="5:7" x14ac:dyDescent="0.2">
      <c r="E22">
        <v>2</v>
      </c>
    </row>
    <row r="23" spans="5:7" x14ac:dyDescent="0.2">
      <c r="E23">
        <v>2</v>
      </c>
    </row>
    <row r="24" spans="5:7" x14ac:dyDescent="0.2">
      <c r="E24">
        <v>3</v>
      </c>
    </row>
    <row r="25" spans="5:7" x14ac:dyDescent="0.2">
      <c r="E25">
        <v>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45895-B895-482C-BE59-50A6129953E9}">
  <dimension ref="A1:N46"/>
  <sheetViews>
    <sheetView tabSelected="1" topLeftCell="A7" workbookViewId="0">
      <selection activeCell="D46" sqref="D46"/>
    </sheetView>
  </sheetViews>
  <sheetFormatPr defaultRowHeight="14.25" x14ac:dyDescent="0.2"/>
  <cols>
    <col min="1" max="1" width="10.75" style="6" customWidth="1"/>
    <col min="2" max="2" width="18.25" style="6" customWidth="1"/>
    <col min="3" max="3" width="12.75" bestFit="1" customWidth="1"/>
    <col min="4" max="4" width="25.25" bestFit="1" customWidth="1"/>
    <col min="5" max="5" width="20.625" customWidth="1"/>
    <col min="6" max="6" width="32.375" customWidth="1"/>
    <col min="8" max="8" width="16.875" customWidth="1"/>
  </cols>
  <sheetData>
    <row r="1" spans="1:8" x14ac:dyDescent="0.2">
      <c r="A1" s="6" t="s">
        <v>44</v>
      </c>
      <c r="D1" t="s">
        <v>65</v>
      </c>
      <c r="F1" t="s">
        <v>66</v>
      </c>
      <c r="G1" t="s">
        <v>82</v>
      </c>
      <c r="H1" t="s">
        <v>83</v>
      </c>
    </row>
    <row r="2" spans="1:8" x14ac:dyDescent="0.2">
      <c r="A2" s="6">
        <v>31</v>
      </c>
      <c r="B2" s="6" t="s">
        <v>47</v>
      </c>
      <c r="C2">
        <f>HARMEAN(A2:A41)</f>
        <v>24.437982986039074</v>
      </c>
      <c r="D2" t="s">
        <v>46</v>
      </c>
      <c r="G2" s="6">
        <v>12</v>
      </c>
      <c r="H2">
        <f>$C$3-ABS(G2-$C$3)</f>
        <v>12</v>
      </c>
    </row>
    <row r="3" spans="1:8" x14ac:dyDescent="0.2">
      <c r="A3" s="6">
        <v>24</v>
      </c>
      <c r="B3" s="6" t="s">
        <v>86</v>
      </c>
      <c r="C3">
        <f>AVERAGE(A2:A41)</f>
        <v>28.425000000000001</v>
      </c>
      <c r="D3" t="s">
        <v>45</v>
      </c>
      <c r="G3" s="6">
        <v>12</v>
      </c>
      <c r="H3">
        <f t="shared" ref="H3:H41" si="0">$C$3-ABS(G3-$C$3)</f>
        <v>12</v>
      </c>
    </row>
    <row r="4" spans="1:8" x14ac:dyDescent="0.2">
      <c r="A4" s="6">
        <v>23</v>
      </c>
      <c r="B4" s="6" t="s">
        <v>48</v>
      </c>
      <c r="C4">
        <f>GEOMEAN(A2:A41)</f>
        <v>26.45981004236269</v>
      </c>
      <c r="D4" t="s">
        <v>49</v>
      </c>
      <c r="G4" s="6">
        <v>13</v>
      </c>
      <c r="H4">
        <f t="shared" si="0"/>
        <v>13</v>
      </c>
    </row>
    <row r="5" spans="1:8" x14ac:dyDescent="0.2">
      <c r="A5" s="6">
        <v>25</v>
      </c>
      <c r="B5" s="6" t="s">
        <v>50</v>
      </c>
      <c r="C5">
        <f>MEDIAN(A2:A41)</f>
        <v>25.5</v>
      </c>
      <c r="D5" t="s">
        <v>51</v>
      </c>
      <c r="G5" s="6">
        <v>14</v>
      </c>
      <c r="H5">
        <f t="shared" si="0"/>
        <v>14</v>
      </c>
    </row>
    <row r="6" spans="1:8" x14ac:dyDescent="0.2">
      <c r="A6" s="6">
        <v>14</v>
      </c>
      <c r="B6" s="6" t="s">
        <v>52</v>
      </c>
      <c r="C6">
        <f>MODE(A2:A41)</f>
        <v>23</v>
      </c>
      <c r="D6" t="s">
        <v>53</v>
      </c>
      <c r="G6" s="6">
        <v>14</v>
      </c>
      <c r="H6">
        <f t="shared" si="0"/>
        <v>14</v>
      </c>
    </row>
    <row r="7" spans="1:8" x14ac:dyDescent="0.2">
      <c r="A7" s="6">
        <v>25</v>
      </c>
      <c r="B7" s="6" t="s">
        <v>68</v>
      </c>
      <c r="C7">
        <f>_xlfn.STDEV.S(A2:A41)</f>
        <v>10.443713604180932</v>
      </c>
      <c r="D7" t="s">
        <v>67</v>
      </c>
      <c r="G7" s="6">
        <v>14</v>
      </c>
      <c r="H7">
        <f t="shared" si="0"/>
        <v>14</v>
      </c>
    </row>
    <row r="8" spans="1:8" x14ac:dyDescent="0.2">
      <c r="A8" s="6">
        <v>13</v>
      </c>
      <c r="B8" s="6" t="s">
        <v>69</v>
      </c>
      <c r="C8">
        <f>_xlfn.VAR.S(A2:A41)</f>
        <v>109.07115384615388</v>
      </c>
      <c r="D8" t="s">
        <v>70</v>
      </c>
      <c r="G8" s="6">
        <v>17</v>
      </c>
      <c r="H8">
        <f t="shared" si="0"/>
        <v>17</v>
      </c>
    </row>
    <row r="9" spans="1:8" x14ac:dyDescent="0.2">
      <c r="A9" s="6">
        <v>12</v>
      </c>
      <c r="B9" s="6" t="s">
        <v>54</v>
      </c>
      <c r="C9">
        <f>KURT(A2:A41)</f>
        <v>-0.70576435627088108</v>
      </c>
      <c r="D9" t="s">
        <v>71</v>
      </c>
      <c r="G9" s="6">
        <v>21</v>
      </c>
      <c r="H9">
        <f t="shared" si="0"/>
        <v>21</v>
      </c>
    </row>
    <row r="10" spans="1:8" x14ac:dyDescent="0.2">
      <c r="A10" s="6">
        <v>14</v>
      </c>
      <c r="B10" s="6" t="s">
        <v>55</v>
      </c>
      <c r="C10">
        <f>SKEW(A2:A41)</f>
        <v>0.29021849830568447</v>
      </c>
      <c r="D10" t="s">
        <v>72</v>
      </c>
      <c r="G10" s="6">
        <v>21</v>
      </c>
      <c r="H10">
        <f t="shared" si="0"/>
        <v>21</v>
      </c>
    </row>
    <row r="11" spans="1:8" x14ac:dyDescent="0.2">
      <c r="A11" s="6">
        <v>23</v>
      </c>
      <c r="B11" s="6" t="s">
        <v>56</v>
      </c>
      <c r="C11">
        <f>MAX(A2:A41)-MIN(A2:A41)</f>
        <v>40</v>
      </c>
      <c r="D11" t="s">
        <v>73</v>
      </c>
      <c r="G11" s="6">
        <v>23</v>
      </c>
      <c r="H11">
        <f t="shared" si="0"/>
        <v>23</v>
      </c>
    </row>
    <row r="12" spans="1:8" x14ac:dyDescent="0.2">
      <c r="A12" s="6">
        <v>32</v>
      </c>
      <c r="B12" s="6" t="s">
        <v>57</v>
      </c>
      <c r="C12">
        <f>MIN(A2:A41)</f>
        <v>12</v>
      </c>
      <c r="D12" t="s">
        <v>74</v>
      </c>
      <c r="G12" s="6">
        <v>23</v>
      </c>
      <c r="H12">
        <f t="shared" si="0"/>
        <v>23</v>
      </c>
    </row>
    <row r="13" spans="1:8" x14ac:dyDescent="0.2">
      <c r="A13" s="6">
        <v>34</v>
      </c>
      <c r="B13" s="6" t="s">
        <v>58</v>
      </c>
      <c r="C13">
        <f>MAX(A3:A42)</f>
        <v>52</v>
      </c>
      <c r="D13" t="s">
        <v>75</v>
      </c>
      <c r="G13" s="6">
        <v>23</v>
      </c>
      <c r="H13">
        <f t="shared" si="0"/>
        <v>23</v>
      </c>
    </row>
    <row r="14" spans="1:8" x14ac:dyDescent="0.2">
      <c r="A14" s="6">
        <v>43</v>
      </c>
      <c r="B14" s="6" t="s">
        <v>59</v>
      </c>
      <c r="C14">
        <f>SUM(A2:A41)</f>
        <v>1137</v>
      </c>
      <c r="D14" t="s">
        <v>76</v>
      </c>
      <c r="G14" s="6">
        <v>23</v>
      </c>
      <c r="H14">
        <f t="shared" si="0"/>
        <v>23</v>
      </c>
    </row>
    <row r="15" spans="1:8" x14ac:dyDescent="0.2">
      <c r="A15" s="6">
        <v>41</v>
      </c>
      <c r="B15" s="6" t="s">
        <v>60</v>
      </c>
      <c r="C15">
        <f>COUNT(A2:A41)</f>
        <v>40</v>
      </c>
      <c r="D15" t="s">
        <v>77</v>
      </c>
      <c r="G15" s="6">
        <v>23</v>
      </c>
      <c r="H15">
        <f t="shared" si="0"/>
        <v>23</v>
      </c>
    </row>
    <row r="16" spans="1:8" x14ac:dyDescent="0.2">
      <c r="A16" s="6">
        <v>21</v>
      </c>
      <c r="B16" s="6" t="s">
        <v>62</v>
      </c>
      <c r="C16">
        <f>LARGE(A2:A41,1)</f>
        <v>52</v>
      </c>
      <c r="D16" t="s">
        <v>78</v>
      </c>
      <c r="G16" s="6">
        <v>24</v>
      </c>
      <c r="H16">
        <f t="shared" si="0"/>
        <v>24</v>
      </c>
    </row>
    <row r="17" spans="1:8" x14ac:dyDescent="0.2">
      <c r="A17" s="6">
        <v>23</v>
      </c>
      <c r="B17" s="6" t="s">
        <v>61</v>
      </c>
      <c r="C17">
        <f>SMALL(A3:A42,1)</f>
        <v>12</v>
      </c>
      <c r="D17" t="s">
        <v>79</v>
      </c>
      <c r="G17" s="6">
        <v>24</v>
      </c>
      <c r="H17">
        <f t="shared" si="0"/>
        <v>24</v>
      </c>
    </row>
    <row r="18" spans="1:8" x14ac:dyDescent="0.2">
      <c r="A18" s="6">
        <v>26</v>
      </c>
      <c r="B18" s="6" t="s">
        <v>64</v>
      </c>
      <c r="C18">
        <f>C7/SQRT(C15)</f>
        <v>1.6512961109848974</v>
      </c>
      <c r="D18" t="s">
        <v>80</v>
      </c>
      <c r="E18" t="s">
        <v>81</v>
      </c>
      <c r="G18" s="6">
        <v>24</v>
      </c>
      <c r="H18">
        <f t="shared" si="0"/>
        <v>24</v>
      </c>
    </row>
    <row r="19" spans="1:8" x14ac:dyDescent="0.2">
      <c r="A19" s="6">
        <v>26</v>
      </c>
      <c r="B19" s="6" t="s">
        <v>63</v>
      </c>
      <c r="C19">
        <f>_xlfn.T.INV.2T(1-0.95,C15-1)</f>
        <v>2.0226909200367595</v>
      </c>
      <c r="D19" t="s">
        <v>84</v>
      </c>
      <c r="E19" t="s">
        <v>85</v>
      </c>
      <c r="G19" s="6">
        <v>25</v>
      </c>
      <c r="H19">
        <f t="shared" si="0"/>
        <v>25</v>
      </c>
    </row>
    <row r="20" spans="1:8" x14ac:dyDescent="0.2">
      <c r="A20" s="6">
        <v>34</v>
      </c>
      <c r="G20" s="6">
        <v>25</v>
      </c>
      <c r="H20">
        <f t="shared" si="0"/>
        <v>25</v>
      </c>
    </row>
    <row r="21" spans="1:8" x14ac:dyDescent="0.2">
      <c r="A21" s="6">
        <v>42</v>
      </c>
      <c r="G21" s="6">
        <v>25</v>
      </c>
      <c r="H21">
        <f t="shared" si="0"/>
        <v>25</v>
      </c>
    </row>
    <row r="22" spans="1:8" x14ac:dyDescent="0.2">
      <c r="A22" s="6">
        <v>43</v>
      </c>
      <c r="G22" s="6">
        <v>26</v>
      </c>
      <c r="H22">
        <f t="shared" si="0"/>
        <v>26</v>
      </c>
    </row>
    <row r="23" spans="1:8" x14ac:dyDescent="0.2">
      <c r="A23" s="6">
        <v>25</v>
      </c>
      <c r="D23" s="6"/>
      <c r="G23" s="6">
        <v>26</v>
      </c>
      <c r="H23">
        <f t="shared" si="0"/>
        <v>26</v>
      </c>
    </row>
    <row r="24" spans="1:8" x14ac:dyDescent="0.2">
      <c r="A24" s="6">
        <v>24</v>
      </c>
      <c r="G24" s="6">
        <v>28</v>
      </c>
      <c r="H24">
        <f t="shared" si="0"/>
        <v>28</v>
      </c>
    </row>
    <row r="25" spans="1:8" x14ac:dyDescent="0.2">
      <c r="A25" s="6">
        <v>23</v>
      </c>
      <c r="G25" s="6">
        <v>31</v>
      </c>
      <c r="H25">
        <f t="shared" si="0"/>
        <v>25.85</v>
      </c>
    </row>
    <row r="26" spans="1:8" x14ac:dyDescent="0.2">
      <c r="A26" s="6">
        <v>24</v>
      </c>
      <c r="G26" s="6">
        <v>32</v>
      </c>
      <c r="H26">
        <f t="shared" si="0"/>
        <v>24.85</v>
      </c>
    </row>
    <row r="27" spans="1:8" x14ac:dyDescent="0.2">
      <c r="A27" s="6">
        <v>44</v>
      </c>
      <c r="G27" s="6">
        <v>32</v>
      </c>
      <c r="H27">
        <f t="shared" si="0"/>
        <v>24.85</v>
      </c>
    </row>
    <row r="28" spans="1:8" x14ac:dyDescent="0.2">
      <c r="A28" s="6">
        <v>23</v>
      </c>
      <c r="G28" s="6">
        <v>32</v>
      </c>
      <c r="H28">
        <f t="shared" si="0"/>
        <v>24.85</v>
      </c>
    </row>
    <row r="29" spans="1:8" x14ac:dyDescent="0.2">
      <c r="A29" s="6">
        <v>14</v>
      </c>
      <c r="G29" s="6">
        <v>34</v>
      </c>
      <c r="H29">
        <f t="shared" si="0"/>
        <v>22.85</v>
      </c>
    </row>
    <row r="30" spans="1:8" x14ac:dyDescent="0.2">
      <c r="A30" s="6">
        <v>52</v>
      </c>
      <c r="G30" s="6">
        <v>34</v>
      </c>
      <c r="H30">
        <f t="shared" si="0"/>
        <v>22.85</v>
      </c>
    </row>
    <row r="31" spans="1:8" x14ac:dyDescent="0.2">
      <c r="A31" s="6">
        <v>32</v>
      </c>
      <c r="G31" s="6">
        <v>34</v>
      </c>
      <c r="H31">
        <f t="shared" si="0"/>
        <v>22.85</v>
      </c>
    </row>
    <row r="32" spans="1:8" x14ac:dyDescent="0.2">
      <c r="A32" s="6">
        <v>42</v>
      </c>
      <c r="G32" s="6">
        <v>35</v>
      </c>
      <c r="H32">
        <f t="shared" si="0"/>
        <v>21.85</v>
      </c>
    </row>
    <row r="33" spans="1:14" x14ac:dyDescent="0.2">
      <c r="A33" s="6">
        <v>44</v>
      </c>
      <c r="G33" s="6">
        <v>41</v>
      </c>
      <c r="H33">
        <f t="shared" si="0"/>
        <v>15.850000000000001</v>
      </c>
    </row>
    <row r="34" spans="1:14" x14ac:dyDescent="0.2">
      <c r="A34" s="6">
        <v>35</v>
      </c>
      <c r="G34" s="6">
        <v>42</v>
      </c>
      <c r="H34">
        <f t="shared" si="0"/>
        <v>14.850000000000001</v>
      </c>
    </row>
    <row r="35" spans="1:14" ht="15" x14ac:dyDescent="0.2">
      <c r="A35" s="6">
        <v>28</v>
      </c>
      <c r="G35" s="6">
        <v>42</v>
      </c>
      <c r="H35">
        <f t="shared" si="0"/>
        <v>14.850000000000001</v>
      </c>
      <c r="M35" s="7"/>
    </row>
    <row r="36" spans="1:14" x14ac:dyDescent="0.2">
      <c r="A36" s="6">
        <v>17</v>
      </c>
      <c r="G36" s="6">
        <v>42</v>
      </c>
      <c r="H36">
        <f t="shared" si="0"/>
        <v>14.850000000000001</v>
      </c>
      <c r="M36">
        <v>2</v>
      </c>
      <c r="N36">
        <f>_xlfn.QUARTILE.INC($M$36:$M$42,0)</f>
        <v>1</v>
      </c>
    </row>
    <row r="37" spans="1:14" x14ac:dyDescent="0.2">
      <c r="A37" s="6">
        <v>21</v>
      </c>
      <c r="G37" s="6">
        <v>43</v>
      </c>
      <c r="H37">
        <f t="shared" si="0"/>
        <v>13.850000000000001</v>
      </c>
      <c r="M37">
        <v>1</v>
      </c>
      <c r="N37">
        <f>_xlfn.QUARTILE.INC($M$36:$M$42,1)</f>
        <v>2.5</v>
      </c>
    </row>
    <row r="38" spans="1:14" x14ac:dyDescent="0.2">
      <c r="A38" s="6">
        <v>32</v>
      </c>
      <c r="G38" s="6">
        <v>43</v>
      </c>
      <c r="H38">
        <f t="shared" si="0"/>
        <v>13.850000000000001</v>
      </c>
      <c r="M38">
        <v>8.1</v>
      </c>
      <c r="N38">
        <f>_xlfn.QUARTILE.INC($M$36:$M$42,2)</f>
        <v>4</v>
      </c>
    </row>
    <row r="39" spans="1:14" x14ac:dyDescent="0.2">
      <c r="A39" s="6">
        <v>42</v>
      </c>
      <c r="G39" s="6">
        <v>44</v>
      </c>
      <c r="H39">
        <f t="shared" si="0"/>
        <v>12.850000000000001</v>
      </c>
      <c r="M39">
        <v>3</v>
      </c>
      <c r="N39">
        <f>_xlfn.QUARTILE.INC($M$36:$M$42,3)</f>
        <v>5.9</v>
      </c>
    </row>
    <row r="40" spans="1:14" x14ac:dyDescent="0.2">
      <c r="A40" s="6">
        <v>12</v>
      </c>
      <c r="G40" s="6">
        <v>44</v>
      </c>
      <c r="H40">
        <f t="shared" si="0"/>
        <v>12.850000000000001</v>
      </c>
      <c r="M40">
        <v>4</v>
      </c>
      <c r="N40">
        <f>_xlfn.QUARTILE.INC($M$36:$M$42,4)</f>
        <v>8.1</v>
      </c>
    </row>
    <row r="41" spans="1:14" x14ac:dyDescent="0.2">
      <c r="A41" s="6">
        <v>34</v>
      </c>
      <c r="G41" s="6">
        <v>52</v>
      </c>
      <c r="H41">
        <f t="shared" si="0"/>
        <v>4.8500000000000014</v>
      </c>
      <c r="M41">
        <v>5.0999999999999996</v>
      </c>
    </row>
    <row r="42" spans="1:14" x14ac:dyDescent="0.2">
      <c r="C42" s="6" t="e">
        <f>_xlfn.QUARTILE.EXC(A1:A40,0)</f>
        <v>#NUM!</v>
      </c>
      <c r="M42">
        <v>6.7</v>
      </c>
    </row>
    <row r="43" spans="1:14" x14ac:dyDescent="0.2">
      <c r="B43" s="6">
        <f>_xlfn.QUARTILE.INC(A2:A41,1)</f>
        <v>23</v>
      </c>
      <c r="C43" s="6">
        <f>_xlfn.QUARTILE.EXC(A2:A41,1)</f>
        <v>23</v>
      </c>
    </row>
    <row r="44" spans="1:14" x14ac:dyDescent="0.2">
      <c r="B44" s="6">
        <f>_xlfn.QUARTILE.INC(A2:A41,2)</f>
        <v>25.5</v>
      </c>
      <c r="C44" s="6">
        <f>_xlfn.QUARTILE.EXC(A2:A41,2)</f>
        <v>25.5</v>
      </c>
    </row>
    <row r="45" spans="1:14" x14ac:dyDescent="0.2">
      <c r="B45" s="6">
        <f>_xlfn.QUARTILE.INC(A2:A41,3)</f>
        <v>34.25</v>
      </c>
      <c r="C45" s="6">
        <f>_xlfn.QUARTILE.EXC(A2:A41,3)</f>
        <v>34.75</v>
      </c>
    </row>
    <row r="46" spans="1:14" x14ac:dyDescent="0.2">
      <c r="C46">
        <f>(B45-B43)*1.5</f>
        <v>16.875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876D-6358-46ED-84EC-8422C692D8C7}">
  <dimension ref="A1:J24"/>
  <sheetViews>
    <sheetView workbookViewId="0">
      <selection activeCell="C21" sqref="C21:F24"/>
    </sheetView>
  </sheetViews>
  <sheetFormatPr defaultRowHeight="14.25" x14ac:dyDescent="0.2"/>
  <cols>
    <col min="3" max="3" width="17.25" bestFit="1" customWidth="1"/>
    <col min="4" max="4" width="31.125" bestFit="1" customWidth="1"/>
    <col min="5" max="5" width="46.875" customWidth="1"/>
    <col min="6" max="6" width="22.875" bestFit="1" customWidth="1"/>
    <col min="8" max="8" width="15.125" bestFit="1" customWidth="1"/>
    <col min="9" max="9" width="30.125" bestFit="1" customWidth="1"/>
    <col min="10" max="10" width="10" bestFit="1" customWidth="1"/>
  </cols>
  <sheetData>
    <row r="1" spans="1:10" x14ac:dyDescent="0.2">
      <c r="A1" t="s">
        <v>16</v>
      </c>
    </row>
    <row r="2" spans="1:10" x14ac:dyDescent="0.2">
      <c r="B2" s="4">
        <v>43837</v>
      </c>
      <c r="C2" t="s">
        <v>17</v>
      </c>
      <c r="D2" t="s">
        <v>18</v>
      </c>
      <c r="E2" t="s">
        <v>19</v>
      </c>
    </row>
    <row r="3" spans="1:10" x14ac:dyDescent="0.2">
      <c r="B3" s="4"/>
      <c r="E3" t="s">
        <v>20</v>
      </c>
      <c r="F3" t="s">
        <v>22</v>
      </c>
      <c r="H3" t="s">
        <v>23</v>
      </c>
      <c r="I3" t="s">
        <v>29</v>
      </c>
      <c r="J3" t="s">
        <v>24</v>
      </c>
    </row>
    <row r="4" spans="1:10" x14ac:dyDescent="0.2">
      <c r="B4" s="4"/>
      <c r="E4" t="s">
        <v>21</v>
      </c>
      <c r="H4" t="s">
        <v>34</v>
      </c>
      <c r="I4" t="s">
        <v>28</v>
      </c>
      <c r="J4" t="s">
        <v>25</v>
      </c>
    </row>
    <row r="5" spans="1:10" x14ac:dyDescent="0.2">
      <c r="B5" s="4">
        <v>43838</v>
      </c>
      <c r="I5" t="s">
        <v>27</v>
      </c>
      <c r="J5" t="s">
        <v>26</v>
      </c>
    </row>
    <row r="6" spans="1:10" x14ac:dyDescent="0.2">
      <c r="B6" s="4">
        <v>43839</v>
      </c>
      <c r="I6" t="s">
        <v>31</v>
      </c>
      <c r="J6" t="s">
        <v>30</v>
      </c>
    </row>
    <row r="7" spans="1:10" x14ac:dyDescent="0.2">
      <c r="B7" s="4">
        <v>43840</v>
      </c>
      <c r="I7" t="s">
        <v>32</v>
      </c>
      <c r="J7" t="s">
        <v>33</v>
      </c>
    </row>
    <row r="8" spans="1:10" x14ac:dyDescent="0.2">
      <c r="B8" s="4">
        <v>43841</v>
      </c>
    </row>
    <row r="9" spans="1:10" x14ac:dyDescent="0.2">
      <c r="B9" s="4">
        <v>43842</v>
      </c>
    </row>
    <row r="10" spans="1:10" x14ac:dyDescent="0.2">
      <c r="B10" s="4">
        <v>43843</v>
      </c>
    </row>
    <row r="11" spans="1:10" x14ac:dyDescent="0.2">
      <c r="B11" s="4">
        <v>43844</v>
      </c>
    </row>
    <row r="12" spans="1:10" x14ac:dyDescent="0.2">
      <c r="B12" s="4">
        <v>43845</v>
      </c>
    </row>
    <row r="13" spans="1:10" x14ac:dyDescent="0.2">
      <c r="B13" s="4">
        <v>43846</v>
      </c>
    </row>
    <row r="14" spans="1:10" x14ac:dyDescent="0.2">
      <c r="B14" s="4">
        <v>43847</v>
      </c>
    </row>
    <row r="15" spans="1:10" x14ac:dyDescent="0.2">
      <c r="B15" s="4">
        <v>43848</v>
      </c>
    </row>
    <row r="16" spans="1:10" x14ac:dyDescent="0.2">
      <c r="B16" s="4">
        <v>43849</v>
      </c>
    </row>
    <row r="17" spans="2:6" x14ac:dyDescent="0.2">
      <c r="B17" s="4">
        <v>43850</v>
      </c>
    </row>
    <row r="18" spans="2:6" x14ac:dyDescent="0.2">
      <c r="B18" s="4">
        <v>43851</v>
      </c>
    </row>
    <row r="19" spans="2:6" x14ac:dyDescent="0.2">
      <c r="B19" s="4">
        <v>43852</v>
      </c>
    </row>
    <row r="21" spans="2:6" x14ac:dyDescent="0.2">
      <c r="C21">
        <v>1</v>
      </c>
      <c r="D21" t="s">
        <v>40</v>
      </c>
      <c r="E21" s="5" t="s">
        <v>38</v>
      </c>
      <c r="F21" t="s">
        <v>43</v>
      </c>
    </row>
    <row r="22" spans="2:6" x14ac:dyDescent="0.2">
      <c r="C22">
        <v>2</v>
      </c>
      <c r="D22" t="s">
        <v>35</v>
      </c>
      <c r="E22" s="5" t="s">
        <v>39</v>
      </c>
      <c r="F22" t="s">
        <v>42</v>
      </c>
    </row>
    <row r="23" spans="2:6" x14ac:dyDescent="0.2">
      <c r="C23">
        <v>3</v>
      </c>
      <c r="D23" t="s">
        <v>36</v>
      </c>
      <c r="E23" s="5" t="s">
        <v>39</v>
      </c>
      <c r="F23" t="s">
        <v>41</v>
      </c>
    </row>
    <row r="24" spans="2:6" x14ac:dyDescent="0.2">
      <c r="C24">
        <v>4</v>
      </c>
      <c r="D24" t="s">
        <v>37</v>
      </c>
    </row>
  </sheetData>
  <phoneticPr fontId="1" type="noConversion"/>
  <hyperlinks>
    <hyperlink ref="E21" r:id="rId1" xr:uid="{01B85753-3E30-4FA7-89B6-37BB0A38AA51}"/>
    <hyperlink ref="E22" r:id="rId2" xr:uid="{072FB5D1-7E75-4202-A408-AC2CEA6CF5AF}"/>
    <hyperlink ref="E23" r:id="rId3" xr:uid="{AEBC2D57-971D-4B08-85B0-324790F1182A}"/>
  </hyperlinks>
  <pageMargins left="0.7" right="0.7" top="0.75" bottom="0.75" header="0.3" footer="0.3"/>
  <pageSetup paperSize="9"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5DB5-EABB-47C8-AEBD-A8F32BDCEAC8}">
  <dimension ref="A1"/>
  <sheetViews>
    <sheetView workbookViewId="0">
      <selection sqref="A1:A40"/>
    </sheetView>
  </sheetViews>
  <sheetFormatPr defaultRowHeight="14.25" x14ac:dyDescent="0.2"/>
  <sheetData/>
  <sortState ref="A1:A40">
    <sortCondition ref="A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skyKong</dc:creator>
  <cp:lastModifiedBy>skyKong</cp:lastModifiedBy>
  <dcterms:created xsi:type="dcterms:W3CDTF">2015-06-05T18:17:20Z</dcterms:created>
  <dcterms:modified xsi:type="dcterms:W3CDTF">2020-01-22T02:28:13Z</dcterms:modified>
</cp:coreProperties>
</file>