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kotsi\MEGAsync\My-Papers\waverider\Results\"/>
    </mc:Choice>
  </mc:AlternateContent>
  <xr:revisionPtr revIDLastSave="0" documentId="13_ncr:1_{7403FFC6-E690-45A9-8D29-6CDB9DE041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FD results" sheetId="2" r:id="rId1"/>
    <sheet name="Analytical 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J8" i="3"/>
  <c r="K7" i="3"/>
  <c r="J7" i="3"/>
  <c r="H8" i="3"/>
  <c r="G8" i="3"/>
  <c r="H7" i="3"/>
  <c r="G7" i="3"/>
  <c r="E8" i="3"/>
  <c r="D8" i="3"/>
  <c r="E7" i="3"/>
  <c r="D7" i="3"/>
  <c r="E8" i="2"/>
  <c r="S7" i="2"/>
  <c r="N7" i="2"/>
  <c r="N6" i="2"/>
  <c r="O7" i="2"/>
  <c r="O6" i="2"/>
  <c r="M7" i="2"/>
  <c r="M6" i="2"/>
  <c r="M11" i="2" s="1"/>
  <c r="J31" i="2"/>
  <c r="I31" i="2"/>
  <c r="H31" i="2"/>
  <c r="G31" i="2"/>
  <c r="F31" i="2"/>
  <c r="E31" i="2"/>
  <c r="D31" i="2"/>
  <c r="C31" i="2"/>
  <c r="J30" i="2"/>
  <c r="I30" i="2"/>
  <c r="I35" i="2" s="1"/>
  <c r="H30" i="2"/>
  <c r="G30" i="2"/>
  <c r="G35" i="2" s="1"/>
  <c r="F30" i="2"/>
  <c r="F35" i="2" s="1"/>
  <c r="E30" i="2"/>
  <c r="E35" i="2" s="1"/>
  <c r="D30" i="2"/>
  <c r="C30" i="2"/>
  <c r="C35" i="2" s="1"/>
  <c r="J19" i="2"/>
  <c r="I19" i="2"/>
  <c r="H19" i="2"/>
  <c r="H33" i="2" s="1"/>
  <c r="G19" i="2"/>
  <c r="F19" i="2"/>
  <c r="E19" i="2"/>
  <c r="D19" i="2"/>
  <c r="D21" i="2" s="1"/>
  <c r="C19" i="2"/>
  <c r="J18" i="2"/>
  <c r="J23" i="2" s="1"/>
  <c r="I18" i="2"/>
  <c r="I23" i="2" s="1"/>
  <c r="H18" i="2"/>
  <c r="H23" i="2" s="1"/>
  <c r="G18" i="2"/>
  <c r="G23" i="2" s="1"/>
  <c r="F18" i="2"/>
  <c r="F23" i="2" s="1"/>
  <c r="E18" i="2"/>
  <c r="E23" i="2" s="1"/>
  <c r="D18" i="2"/>
  <c r="D23" i="2" s="1"/>
  <c r="C18" i="2"/>
  <c r="C23" i="2" s="1"/>
  <c r="D6" i="2"/>
  <c r="D11" i="2" s="1"/>
  <c r="E6" i="2"/>
  <c r="F6" i="2"/>
  <c r="G6" i="2"/>
  <c r="G8" i="2" s="1"/>
  <c r="H6" i="2"/>
  <c r="H11" i="2" s="1"/>
  <c r="I6" i="2"/>
  <c r="I11" i="2" s="1"/>
  <c r="J6" i="2"/>
  <c r="D7" i="2"/>
  <c r="E7" i="2"/>
  <c r="F7" i="2"/>
  <c r="G7" i="2"/>
  <c r="H7" i="2"/>
  <c r="H9" i="2" s="1"/>
  <c r="I7" i="2"/>
  <c r="J7" i="2"/>
  <c r="J9" i="2" s="1"/>
  <c r="C7" i="2"/>
  <c r="C6" i="2"/>
  <c r="C11" i="2" s="1"/>
  <c r="J11" i="2" l="1"/>
  <c r="G11" i="2"/>
  <c r="E32" i="2"/>
  <c r="M8" i="2"/>
  <c r="I9" i="2"/>
  <c r="F8" i="2"/>
  <c r="H20" i="2"/>
  <c r="G33" i="2"/>
  <c r="D32" i="2"/>
  <c r="G20" i="2"/>
  <c r="F33" i="2"/>
  <c r="C21" i="2"/>
  <c r="G9" i="2"/>
  <c r="I21" i="2"/>
  <c r="F20" i="2"/>
  <c r="E33" i="2"/>
  <c r="N8" i="2"/>
  <c r="H21" i="2"/>
  <c r="E20" i="2"/>
  <c r="D33" i="2"/>
  <c r="O8" i="2"/>
  <c r="F9" i="2"/>
  <c r="J8" i="2"/>
  <c r="G21" i="2"/>
  <c r="D20" i="2"/>
  <c r="H32" i="2"/>
  <c r="O9" i="2"/>
  <c r="I8" i="2"/>
  <c r="F21" i="2"/>
  <c r="C32" i="2"/>
  <c r="G32" i="2"/>
  <c r="N9" i="2"/>
  <c r="C9" i="2"/>
  <c r="H8" i="2"/>
  <c r="E21" i="2"/>
  <c r="I33" i="2"/>
  <c r="F32" i="2"/>
  <c r="M9" i="2"/>
  <c r="E9" i="2"/>
  <c r="D8" i="2"/>
  <c r="J20" i="2"/>
  <c r="C33" i="2"/>
  <c r="J32" i="2"/>
  <c r="C20" i="2"/>
  <c r="C8" i="2"/>
  <c r="D9" i="2"/>
  <c r="J21" i="2"/>
  <c r="I20" i="2"/>
  <c r="J33" i="2"/>
  <c r="I32" i="2"/>
  <c r="O11" i="2"/>
  <c r="N11" i="2"/>
  <c r="J35" i="2"/>
  <c r="H35" i="2"/>
  <c r="F11" i="2"/>
  <c r="E11" i="2"/>
  <c r="D35" i="2"/>
  <c r="E12" i="2" l="1"/>
  <c r="Z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S4" authorId="0" shapeId="0" xr:uid="{ABFCA936-95FC-4612-9503-A51386801F35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Whole Aircraft</t>
        </r>
      </text>
    </comment>
  </commentList>
</comments>
</file>

<file path=xl/sharedStrings.xml><?xml version="1.0" encoding="utf-8"?>
<sst xmlns="http://schemas.openxmlformats.org/spreadsheetml/2006/main" count="97" uniqueCount="51">
  <si>
    <t>L/D</t>
  </si>
  <si>
    <t>AoA</t>
  </si>
  <si>
    <t>Inviscid Waverider</t>
  </si>
  <si>
    <t>Fx</t>
  </si>
  <si>
    <t>Fz</t>
  </si>
  <si>
    <t>L (N)</t>
  </si>
  <si>
    <t>D (N)</t>
  </si>
  <si>
    <t>CL</t>
  </si>
  <si>
    <t>CD</t>
  </si>
  <si>
    <t>Ref Temp Waverider</t>
  </si>
  <si>
    <t>V</t>
  </si>
  <si>
    <t>rho</t>
  </si>
  <si>
    <t>Van Driest's Waverider</t>
  </si>
  <si>
    <t>Inviscid</t>
  </si>
  <si>
    <t>Ref Temp</t>
  </si>
  <si>
    <t>Van Driest</t>
  </si>
  <si>
    <t>m^2</t>
  </si>
  <si>
    <t>m/s</t>
  </si>
  <si>
    <t>kg/m3</t>
  </si>
  <si>
    <t>T</t>
  </si>
  <si>
    <t>K</t>
  </si>
  <si>
    <t>Sref</t>
  </si>
  <si>
    <t>VanDriest</t>
  </si>
  <si>
    <t>Inviscid Optimized</t>
  </si>
  <si>
    <t>Van Driest Optimized</t>
  </si>
  <si>
    <t>Ref. Temperature Optimized</t>
  </si>
  <si>
    <t>Method used for 
Performanced Evaluation</t>
  </si>
  <si>
    <t>Ref. Temperature</t>
  </si>
  <si>
    <t>L/D [-]</t>
  </si>
  <si>
    <t>L [kN]</t>
  </si>
  <si>
    <t>D [kN]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</si>
  <si>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L [-]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</si>
  <si>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[-]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</si>
  <si>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 xml:space="preserve">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</si>
  <si>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V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</si>
  <si>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τ (=V/S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vertAlign val="superscript"/>
        <sz val="11"/>
        <color theme="1"/>
        <rFont val="Calibri"/>
        <family val="2"/>
        <scheme val="minor"/>
      </rPr>
      <t>3/2</t>
    </r>
    <r>
      <rPr>
        <b/>
        <sz val="11"/>
        <color theme="1"/>
        <rFont val="Calibri"/>
        <family val="2"/>
        <scheme val="minor"/>
      </rPr>
      <t>)</t>
    </r>
  </si>
  <si>
    <t>semispan (s) [m]</t>
  </si>
  <si>
    <t>length (l) [m]</t>
  </si>
  <si>
    <t>s/l [-]</t>
  </si>
  <si>
    <t>Euler CFD</t>
  </si>
  <si>
    <t>RANS CFD</t>
  </si>
  <si>
    <t>Analytical Inviscid</t>
  </si>
  <si>
    <t>Analytical Ref. Temperature</t>
  </si>
  <si>
    <t>Analytical Van Driest</t>
  </si>
  <si>
    <t>Lift lost [kN]</t>
  </si>
  <si>
    <t>Drag gain [kN]</t>
  </si>
  <si>
    <t>-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</si>
  <si>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base</t>
    </r>
    <r>
      <rPr>
        <b/>
        <sz val="11"/>
        <color theme="1"/>
        <rFont val="Calibri"/>
        <family val="2"/>
        <scheme val="minor"/>
      </rPr>
      <t xml:space="preserve">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</si>
  <si>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p,base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</si>
  <si>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base</t>
    </r>
    <r>
      <rPr>
        <b/>
        <sz val="11"/>
        <color theme="1"/>
        <rFont val="Calibri"/>
        <family val="2"/>
        <scheme val="minor"/>
      </rPr>
      <t xml:space="preserve"> [kN]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</si>
  <si>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base</t>
    </r>
    <r>
      <rPr>
        <b/>
        <sz val="11"/>
        <color theme="1"/>
        <rFont val="Calibri"/>
        <family val="2"/>
        <scheme val="minor"/>
      </rPr>
      <t xml:space="preserve"> [Pa]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</si>
</sst>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11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'CFD results'!$U$18</c:f>
              <c:strCache>
                <c:ptCount val="1"/>
                <c:pt idx="0">
                  <c:v>Inviscid Optimized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87-4564-ABEA-9CA48EFC1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'CFD results'!$V$17:$Z$17</c:f>
              <c:strCache>
                <c:ptCount val="5"/>
                <c:pt idx="0">
                  <c:v>Analytical Inviscid</c:v>
                </c:pt>
                <c:pt idx="1">
                  <c:v>Euler CFD</c:v>
                </c:pt>
                <c:pt idx="2">
                  <c:v>Analytical Ref. Temperature</c:v>
                </c:pt>
                <c:pt idx="3">
                  <c:v>Analytical Van Driest</c:v>
                </c:pt>
                <c:pt idx="4">
                  <c:v>RANS CFD</c:v>
                </c:pt>
              </c:strCache>
            </c:strRef>
          </c:cat>
          <c:val>
            <c:numRef>
              <c:f>'CFD results'!$V$18:$Z$18</c:f>
              <c:numCache>
                <c:formatCode>0.00</c:formatCode>
                <c:ptCount val="5"/>
                <c:pt idx="0">
                  <c:v>4.2388944945773002</c:v>
                </c:pt>
                <c:pt idx="1">
                  <c:v>4.1529884610398033</c:v>
                </c:pt>
                <c:pt idx="2">
                  <c:v>3.7978495974817958</c:v>
                </c:pt>
                <c:pt idx="3">
                  <c:v>3.5155716536685842</c:v>
                </c:pt>
                <c:pt idx="4">
                  <c:v>3.7106636200533738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7-4564-ABEA-9CA48EFC1A18}"/>
            </c:ext>
          </c:extLst>
        </c:ser>
        <c:ser>
          <c:idx val="2"/>
          <c:order val="1"/>
          <c:tx>
            <c:strRef>
              <c:f>'CFD results'!$U$19</c:f>
              <c:strCache>
                <c:ptCount val="1"/>
                <c:pt idx="0">
                  <c:v>Ref. Temperature Optimized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'CFD results'!$V$19:$Z$19</c:f>
              <c:numCache>
                <c:formatCode>0.00</c:formatCode>
                <c:ptCount val="5"/>
                <c:pt idx="0">
                  <c:v>3.997211972455144</c:v>
                </c:pt>
                <c:pt idx="1">
                  <c:v>4.0079521316958582</c:v>
                </c:pt>
                <c:pt idx="2">
                  <c:v>3.6157965857136598</c:v>
                </c:pt>
                <c:pt idx="3">
                  <c:v>3.372450880574513</c:v>
                </c:pt>
                <c:pt idx="4">
                  <c:v>3.6065351343090044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7-4564-ABEA-9CA48EFC1A18}"/>
            </c:ext>
          </c:extLst>
        </c:ser>
        <c:ser>
          <c:idx val="1"/>
          <c:order val="2"/>
          <c:tx>
            <c:strRef>
              <c:f>'Analytical results'!$F$2:$H$2</c:f>
              <c:strCache>
                <c:ptCount val="3"/>
                <c:pt idx="0">
                  <c:v>Van Driest Optimized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'CFD results'!$V$20:$Z$20</c:f>
              <c:numCache>
                <c:formatCode>0.00</c:formatCode>
                <c:ptCount val="5"/>
                <c:pt idx="0">
                  <c:v>4.0040481456784747</c:v>
                </c:pt>
                <c:pt idx="1">
                  <c:v>3.9207878453030829</c:v>
                </c:pt>
                <c:pt idx="2">
                  <c:v>3.625512628197741</c:v>
                </c:pt>
                <c:pt idx="3">
                  <c:v>3.38502577488482</c:v>
                </c:pt>
                <c:pt idx="4">
                  <c:v>3.5887476413178465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7-4564-ABEA-9CA48EFC1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4154336"/>
        <c:axId val="2094154752"/>
      </c:barChart>
      <c:catAx>
        <c:axId val="2094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94154752"/>
        <c:crosses val="autoZero"/>
        <c:auto val="1"/>
        <c:lblAlgn val="ctr"/>
        <c:lblOffset val="100"/>
        <c:noMultiLvlLbl val="0"/>
      </c:catAx>
      <c:valAx>
        <c:axId val="20941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94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1537970435609"/>
          <c:y val="0.15415298343679737"/>
          <c:w val="0.82535225716328076"/>
          <c:h val="0.66198668852400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'CFD results'!$U$18</c:f>
              <c:strCache>
                <c:ptCount val="1"/>
                <c:pt idx="0">
                  <c:v>Inviscid Optimized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'CFD results'!$C$3:$J$3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'CFD results'!$C$11:$J$11</c:f>
              <c:numCache>
                <c:formatCode>0.00</c:formatCode>
                <c:ptCount val="8"/>
                <c:pt idx="0">
                  <c:v>0.83966925335116338</c:v>
                </c:pt>
                <c:pt idx="1">
                  <c:v>2.7654862239464273</c:v>
                </c:pt>
                <c:pt idx="2">
                  <c:v>3.7106636200533738</c:v>
                </c:pt>
                <c:pt idx="3">
                  <c:v>3.9121518392667851</c:v>
                </c:pt>
                <c:pt idx="4">
                  <c:v>3.7468885453037926</c:v>
                </c:pt>
                <c:pt idx="5">
                  <c:v>3.4571975665392767</c:v>
                </c:pt>
                <c:pt idx="6">
                  <c:v>3.147745808135936</c:v>
                </c:pt>
                <c:pt idx="7">
                  <c:v>2.8581554020049351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C-4141-A5A6-1AE14D42E331}"/>
            </c:ext>
          </c:extLst>
        </c:ser>
        <c:ser>
          <c:idx val="1"/>
          <c:order val="1"/>
          <c:tx>
            <c:strRef>
              <c:f>'CFD results'!$U$19</c:f>
              <c:strCache>
                <c:ptCount val="1"/>
                <c:pt idx="0">
                  <c:v>Ref. Temperature Optimized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results'!$C$15:$J$15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'CFD results'!$C$23:$J$23</c:f>
              <c:numCache>
                <c:formatCode>0.00</c:formatCode>
                <c:ptCount val="8"/>
                <c:pt idx="0">
                  <c:v>1.0719264129478934</c:v>
                </c:pt>
                <c:pt idx="1">
                  <c:v>2.7951554445607263</c:v>
                </c:pt>
                <c:pt idx="2">
                  <c:v>3.6065351343090044</c:v>
                </c:pt>
                <c:pt idx="3">
                  <c:v>3.7545380365065264</c:v>
                </c:pt>
                <c:pt idx="4">
                  <c:v>3.588685858918192</c:v>
                </c:pt>
                <c:pt idx="5">
                  <c:v>3.2844309951254944</c:v>
                </c:pt>
                <c:pt idx="6">
                  <c:v>3.0249384392195391</c:v>
                </c:pt>
                <c:pt idx="7">
                  <c:v>2.7527456590363948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C-4141-A5A6-1AE14D42E331}"/>
            </c:ext>
          </c:extLst>
        </c:ser>
        <c:ser>
          <c:idx val="2"/>
          <c:order val="2"/>
          <c:tx>
            <c:strRef>
              <c:f>'CFD results'!$U$20</c:f>
              <c:strCache>
                <c:ptCount val="1"/>
                <c:pt idx="0">
                  <c:v>Van Driest 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'CFD results'!$C$27:$J$27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'CFD results'!$C$35:$J$35</c:f>
              <c:numCache>
                <c:formatCode>0.00</c:formatCode>
                <c:ptCount val="8"/>
                <c:pt idx="0">
                  <c:v>1.1750438801557439</c:v>
                </c:pt>
                <c:pt idx="1">
                  <c:v>2.8276382917726774</c:v>
                </c:pt>
                <c:pt idx="2">
                  <c:v>3.5887476413178465</c:v>
                </c:pt>
                <c:pt idx="3">
                  <c:v>3.7298152489413963</c:v>
                </c:pt>
                <c:pt idx="4">
                  <c:v>3.550619446255642</c:v>
                </c:pt>
                <c:pt idx="5">
                  <c:v>3.2844309951254944</c:v>
                </c:pt>
                <c:pt idx="6">
                  <c:v>2.9969013342295479</c:v>
                </c:pt>
                <c:pt idx="7">
                  <c:v>2.732129140571431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C-4141-A5A6-1AE14D42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46288"/>
        <c:axId val="2035039632"/>
      </c:scatterChart>
      <c:valAx>
        <c:axId val="2035046288"/>
        <c:scaling>
          <c:orientation val="minMax"/>
          <c:max val="10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35039632"/>
        <c:crosses val="autoZero"/>
        <c:crossBetween val="midCat"/>
      </c:valAx>
      <c:valAx>
        <c:axId val="2035039632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350462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14</xdr:row>
      <xdr:rowOff>14287</xdr:rowOff>
    </xdr:from>
    <xdr:to>
      <xdr:col>19</xdr:col>
      <xdr:colOff>0</xdr:colOff>
      <xdr:row>28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CB9B8-2EFD-4FEA-B070-1D7A227C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28</xdr:row>
      <xdr:rowOff>104775</xdr:rowOff>
    </xdr:from>
    <xdr:to>
      <xdr:col>19</xdr:col>
      <xdr:colOff>19049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6EF80-953D-4872-A4A0-837E6B93A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2D3-DFE3-4D27-BC3E-B81B0ABD379A}">
  <dimension ref="B1:Z35"/>
  <sheetViews>
    <sheetView topLeftCell="J25" zoomScale="130" zoomScaleNormal="130" workbookViewId="0">
      <selection activeCell="U38" sqref="U38"/>
    </sheetView>
  </sheetViews>
  <sheetFormatPr defaultRowHeight="14.4" x14ac:dyDescent="0.3"/>
  <cols>
    <col min="10" max="10" width="10" bestFit="1" customWidth="1"/>
    <col min="13" max="15" width="9.5546875" bestFit="1" customWidth="1"/>
    <col min="19" max="19" width="12" bestFit="1" customWidth="1"/>
    <col min="21" max="21" width="20.109375" bestFit="1" customWidth="1"/>
  </cols>
  <sheetData>
    <row r="1" spans="2:20" x14ac:dyDescent="0.3">
      <c r="F1" t="s">
        <v>40</v>
      </c>
      <c r="N1" t="s">
        <v>39</v>
      </c>
    </row>
    <row r="2" spans="2:20" x14ac:dyDescent="0.3">
      <c r="B2" s="29" t="s">
        <v>2</v>
      </c>
      <c r="C2" s="29"/>
      <c r="D2" s="29"/>
      <c r="E2" s="29"/>
      <c r="F2" s="29"/>
      <c r="G2" s="29"/>
      <c r="H2" s="29"/>
      <c r="I2" s="29"/>
      <c r="J2" s="29"/>
      <c r="M2" t="s">
        <v>13</v>
      </c>
      <c r="N2" t="s">
        <v>14</v>
      </c>
      <c r="O2" t="s">
        <v>15</v>
      </c>
      <c r="S2" t="s">
        <v>21</v>
      </c>
    </row>
    <row r="3" spans="2:20" x14ac:dyDescent="0.3">
      <c r="B3" t="s">
        <v>1</v>
      </c>
      <c r="C3">
        <v>-4</v>
      </c>
      <c r="D3">
        <v>-2</v>
      </c>
      <c r="E3">
        <v>0</v>
      </c>
      <c r="F3">
        <v>2</v>
      </c>
      <c r="G3">
        <v>4</v>
      </c>
      <c r="H3">
        <v>6</v>
      </c>
      <c r="I3">
        <v>8</v>
      </c>
      <c r="J3">
        <v>10</v>
      </c>
      <c r="L3" t="s">
        <v>1</v>
      </c>
      <c r="M3">
        <v>0</v>
      </c>
      <c r="N3">
        <v>0</v>
      </c>
      <c r="O3">
        <v>0</v>
      </c>
      <c r="R3" t="s">
        <v>13</v>
      </c>
      <c r="S3">
        <v>2904.8589999999999</v>
      </c>
      <c r="T3" t="s">
        <v>16</v>
      </c>
    </row>
    <row r="4" spans="2:20" x14ac:dyDescent="0.3">
      <c r="B4" t="s">
        <v>3</v>
      </c>
      <c r="C4">
        <v>301725.78926800599</v>
      </c>
      <c r="D4">
        <v>364605.65725144697</v>
      </c>
      <c r="E4">
        <v>439254.96</v>
      </c>
      <c r="F4">
        <v>524903.96914794797</v>
      </c>
      <c r="G4">
        <v>623128.81379846495</v>
      </c>
      <c r="H4">
        <v>733609.078478646</v>
      </c>
      <c r="I4">
        <v>856419.23301627103</v>
      </c>
      <c r="J4">
        <v>990190.69569722004</v>
      </c>
      <c r="L4" t="s">
        <v>3</v>
      </c>
      <c r="M4" s="1">
        <v>385650</v>
      </c>
      <c r="N4" s="4">
        <v>405365.52</v>
      </c>
      <c r="O4" s="1">
        <v>408489.33</v>
      </c>
      <c r="R4" t="s">
        <v>14</v>
      </c>
      <c r="S4">
        <v>2628.1320000000001</v>
      </c>
      <c r="T4" t="s">
        <v>16</v>
      </c>
    </row>
    <row r="5" spans="2:20" x14ac:dyDescent="0.3">
      <c r="B5" t="s">
        <v>4</v>
      </c>
      <c r="C5">
        <v>219370.70811359701</v>
      </c>
      <c r="D5">
        <v>907900.97573214502</v>
      </c>
      <c r="E5">
        <v>1629927.4</v>
      </c>
      <c r="F5">
        <v>2399665.1840885002</v>
      </c>
      <c r="G5">
        <v>3222755.1674821898</v>
      </c>
      <c r="H5">
        <v>4104929.0154509302</v>
      </c>
      <c r="I5">
        <v>5050368.3239619201</v>
      </c>
      <c r="J5">
        <v>6057528.1558957696</v>
      </c>
      <c r="L5" t="s">
        <v>4</v>
      </c>
      <c r="M5" s="1">
        <v>1601600</v>
      </c>
      <c r="N5" s="4">
        <v>1624685.6</v>
      </c>
      <c r="O5" s="1">
        <v>1601600</v>
      </c>
      <c r="R5" t="s">
        <v>22</v>
      </c>
      <c r="S5">
        <v>2569.8310000000001</v>
      </c>
      <c r="T5" t="s">
        <v>16</v>
      </c>
    </row>
    <row r="6" spans="2:20" x14ac:dyDescent="0.3">
      <c r="B6" t="s">
        <v>5</v>
      </c>
      <c r="C6">
        <f>C5*COS(RADIANS(C3))-C4*SIN(RADIANS(C3))</f>
        <v>239883.65919116465</v>
      </c>
      <c r="D6">
        <f t="shared" ref="D6:J6" si="0">D5*COS(RADIANS(D3))-D4*SIN(RADIANS(D3))</f>
        <v>920072.46092135238</v>
      </c>
      <c r="E6">
        <f t="shared" si="0"/>
        <v>1629927.4</v>
      </c>
      <c r="F6">
        <f t="shared" si="0"/>
        <v>2379884.4885547287</v>
      </c>
      <c r="G6">
        <f t="shared" si="0"/>
        <v>3171437.4291303712</v>
      </c>
      <c r="H6">
        <f t="shared" si="0"/>
        <v>4005758.7551859068</v>
      </c>
      <c r="I6">
        <f t="shared" si="0"/>
        <v>4882027.9662226569</v>
      </c>
      <c r="J6">
        <f t="shared" si="0"/>
        <v>5793555.8821653239</v>
      </c>
      <c r="L6" t="s">
        <v>5</v>
      </c>
      <c r="M6">
        <f>M5*COS(RADIANS(M3))-M4*SIN(RADIANS(M3))</f>
        <v>1601600</v>
      </c>
      <c r="N6" s="3">
        <f>N5*COS(RADIANS(N3))-N4*SIN(RADIANS(N3))</f>
        <v>1624685.6</v>
      </c>
      <c r="O6">
        <f>O5*COS(RADIANS(O3))-O4*SIN(RADIANS(O3))</f>
        <v>1601600</v>
      </c>
    </row>
    <row r="7" spans="2:20" x14ac:dyDescent="0.3">
      <c r="B7" t="s">
        <v>6</v>
      </c>
      <c r="C7">
        <f>C4*COS(RADIANS(C3))+C5*SIN(RADIANS(C3))</f>
        <v>285688.27336927794</v>
      </c>
      <c r="D7">
        <f t="shared" ref="D7:J7" si="1">D4*COS(RADIANS(D3))+D5*SIN(RADIANS(D3))</f>
        <v>332698.26222760312</v>
      </c>
      <c r="E7">
        <f t="shared" si="1"/>
        <v>439254.96</v>
      </c>
      <c r="F7">
        <f t="shared" si="1"/>
        <v>608331.31901157659</v>
      </c>
      <c r="G7">
        <f t="shared" si="1"/>
        <v>846418.93955061201</v>
      </c>
      <c r="H7">
        <f t="shared" si="1"/>
        <v>1158672.212995843</v>
      </c>
      <c r="I7">
        <f t="shared" si="1"/>
        <v>1550960.0405484284</v>
      </c>
      <c r="J7">
        <f t="shared" si="1"/>
        <v>2027026.1995205956</v>
      </c>
      <c r="L7" t="s">
        <v>6</v>
      </c>
      <c r="M7">
        <f>M4*COS(RADIANS(M3))+M5*SIN(RADIANS(M3))</f>
        <v>385650</v>
      </c>
      <c r="N7" s="3">
        <f>N4*COS(RADIANS(N3))+N5*SIN(RADIANS(N3))</f>
        <v>405365.52</v>
      </c>
      <c r="O7">
        <f>O4*COS(RADIANS(O3))+O5*SIN(RADIANS(O3))</f>
        <v>408489.33</v>
      </c>
      <c r="R7" t="s">
        <v>10</v>
      </c>
      <c r="S7">
        <f>5*SQRT(1.4*287*S9)</f>
        <v>1526.8410526312161</v>
      </c>
      <c r="T7" t="s">
        <v>17</v>
      </c>
    </row>
    <row r="8" spans="2:20" x14ac:dyDescent="0.3">
      <c r="B8" t="s">
        <v>7</v>
      </c>
      <c r="C8" s="5">
        <f t="shared" ref="C8:J9" si="2">(2*C6)/(0.5*$S$3*$S$8*$S$7^2)</f>
        <v>1.1205976733989613E-2</v>
      </c>
      <c r="D8" s="5">
        <f t="shared" si="2"/>
        <v>4.2980462385113521E-2</v>
      </c>
      <c r="E8" s="5">
        <f t="shared" si="2"/>
        <v>7.6140778342624643E-2</v>
      </c>
      <c r="F8" s="5">
        <f t="shared" si="2"/>
        <v>0.11117443471659919</v>
      </c>
      <c r="G8" s="5">
        <f t="shared" si="2"/>
        <v>0.14815120864826187</v>
      </c>
      <c r="H8" s="5">
        <f t="shared" si="2"/>
        <v>0.18712587411723872</v>
      </c>
      <c r="I8" s="5">
        <f t="shared" si="2"/>
        <v>0.22806010208715674</v>
      </c>
      <c r="J8" s="5">
        <f t="shared" si="2"/>
        <v>0.27064141276449438</v>
      </c>
      <c r="L8" t="s">
        <v>7</v>
      </c>
      <c r="M8" s="5">
        <f>(2*M6)/(0.5*$S$3*$S$8*$S$7^2)</f>
        <v>7.4817486100023631E-2</v>
      </c>
      <c r="N8" s="5">
        <f>(2*N6)/(0.5*$S$4*$S$8*$S$7^2)</f>
        <v>8.3887309456178047E-2</v>
      </c>
      <c r="O8" s="5">
        <f>(2*O6)/(0.5*$S$5*$S$8*$S$7^2)</f>
        <v>8.4571416507555744E-2</v>
      </c>
      <c r="R8" t="s">
        <v>11</v>
      </c>
      <c r="S8">
        <v>1.2644399999999899E-2</v>
      </c>
      <c r="T8" t="s">
        <v>18</v>
      </c>
    </row>
    <row r="9" spans="2:20" x14ac:dyDescent="0.3">
      <c r="B9" t="s">
        <v>8</v>
      </c>
      <c r="C9" s="5">
        <f t="shared" si="2"/>
        <v>1.3345703310280782E-2</v>
      </c>
      <c r="D9" s="5">
        <f t="shared" si="2"/>
        <v>1.5541738018054266E-2</v>
      </c>
      <c r="E9" s="5">
        <f t="shared" si="2"/>
        <v>2.0519450464639381E-2</v>
      </c>
      <c r="F9" s="5">
        <f t="shared" si="2"/>
        <v>2.8417719782940602E-2</v>
      </c>
      <c r="G9" s="5">
        <f t="shared" si="2"/>
        <v>3.9539795981908495E-2</v>
      </c>
      <c r="H9" s="5">
        <f t="shared" si="2"/>
        <v>5.4126462406531031E-2</v>
      </c>
      <c r="I9" s="5">
        <f t="shared" si="2"/>
        <v>7.2451880166973098E-2</v>
      </c>
      <c r="J9" s="5">
        <f t="shared" si="2"/>
        <v>9.4690936880004919E-2</v>
      </c>
      <c r="L9" t="s">
        <v>8</v>
      </c>
      <c r="M9" s="5">
        <f>(2*M7)/(0.5*$S$3*$S$8*$S$7^2)</f>
        <v>1.8015336859686631E-2</v>
      </c>
      <c r="N9" s="5">
        <f>(2*N7)/(0.5*$S$4*$S$8*$S$7^2)</f>
        <v>2.0930217402742125E-2</v>
      </c>
      <c r="O9" s="5">
        <f>(2*O7)/(0.5*$S$5*$S$8*$S$7^2)</f>
        <v>2.1570005785665827E-2</v>
      </c>
      <c r="R9" t="s">
        <v>19</v>
      </c>
      <c r="S9">
        <v>232.08</v>
      </c>
      <c r="T9" t="s">
        <v>20</v>
      </c>
    </row>
    <row r="11" spans="2:20" x14ac:dyDescent="0.3">
      <c r="B11" t="s">
        <v>0</v>
      </c>
      <c r="C11" s="2">
        <f>C6/C7</f>
        <v>0.83966925335116338</v>
      </c>
      <c r="D11" s="2">
        <f t="shared" ref="D11:J11" si="3">D6/D7</f>
        <v>2.7654862239464273</v>
      </c>
      <c r="E11" s="2">
        <f t="shared" si="3"/>
        <v>3.7106636200533738</v>
      </c>
      <c r="F11" s="2">
        <f t="shared" si="3"/>
        <v>3.9121518392667851</v>
      </c>
      <c r="G11" s="2">
        <f t="shared" si="3"/>
        <v>3.7468885453037926</v>
      </c>
      <c r="H11" s="2">
        <f t="shared" si="3"/>
        <v>3.4571975665392767</v>
      </c>
      <c r="I11" s="2">
        <f t="shared" si="3"/>
        <v>3.147745808135936</v>
      </c>
      <c r="J11" s="2">
        <f t="shared" si="3"/>
        <v>2.8581554020049351</v>
      </c>
      <c r="L11" t="s">
        <v>0</v>
      </c>
      <c r="M11" s="2">
        <f>M6/M7</f>
        <v>4.1529884610398033</v>
      </c>
      <c r="N11" s="2">
        <f>N6/N7</f>
        <v>4.0079521316958582</v>
      </c>
      <c r="O11" s="2">
        <f>O6/O7</f>
        <v>3.9207878453030829</v>
      </c>
    </row>
    <row r="12" spans="2:20" x14ac:dyDescent="0.3">
      <c r="E12">
        <f>(E11-E23)/E23</f>
        <v>2.8872167292588968E-2</v>
      </c>
    </row>
    <row r="14" spans="2:20" x14ac:dyDescent="0.3">
      <c r="B14" s="29" t="s">
        <v>9</v>
      </c>
      <c r="C14" s="29"/>
      <c r="D14" s="29"/>
      <c r="E14" s="29"/>
      <c r="F14" s="29"/>
      <c r="G14" s="29"/>
      <c r="H14" s="29"/>
      <c r="I14" s="29"/>
      <c r="J14" s="29"/>
      <c r="N14" s="1"/>
    </row>
    <row r="15" spans="2:20" x14ac:dyDescent="0.3">
      <c r="B15" t="s">
        <v>1</v>
      </c>
      <c r="C15">
        <v>-4</v>
      </c>
      <c r="D15">
        <v>-2</v>
      </c>
      <c r="E15">
        <v>0</v>
      </c>
      <c r="F15">
        <v>2</v>
      </c>
      <c r="G15">
        <v>4</v>
      </c>
      <c r="H15">
        <v>6</v>
      </c>
      <c r="I15">
        <v>8</v>
      </c>
      <c r="J15">
        <v>10</v>
      </c>
    </row>
    <row r="16" spans="2:20" x14ac:dyDescent="0.3">
      <c r="B16" t="s">
        <v>3</v>
      </c>
      <c r="C16">
        <v>314365.23145182797</v>
      </c>
      <c r="D16">
        <v>379946.42259565502</v>
      </c>
      <c r="E16">
        <v>456804.13582182099</v>
      </c>
      <c r="F16">
        <v>544872.05141224398</v>
      </c>
      <c r="G16">
        <v>644228.31219935103</v>
      </c>
      <c r="H16">
        <v>758621.70306763903</v>
      </c>
      <c r="I16">
        <v>877499.26463797898</v>
      </c>
      <c r="J16">
        <v>1009781.44380812</v>
      </c>
    </row>
    <row r="17" spans="2:26" ht="15" thickBot="1" x14ac:dyDescent="0.35">
      <c r="B17" t="s">
        <v>4</v>
      </c>
      <c r="C17">
        <v>293029.40793942998</v>
      </c>
      <c r="D17">
        <v>955478.05312062101</v>
      </c>
      <c r="E17">
        <v>1647480.1653390599</v>
      </c>
      <c r="F17">
        <v>2376334.6554972799</v>
      </c>
      <c r="G17">
        <v>3146608.7302473001</v>
      </c>
      <c r="H17">
        <v>3927008.0419435399</v>
      </c>
      <c r="I17">
        <v>4831862.9300830802</v>
      </c>
      <c r="J17">
        <v>5747429.8360697404</v>
      </c>
      <c r="V17" s="7" t="s">
        <v>41</v>
      </c>
      <c r="W17" s="7" t="s">
        <v>39</v>
      </c>
      <c r="X17" s="7" t="s">
        <v>42</v>
      </c>
      <c r="Y17" s="7" t="s">
        <v>43</v>
      </c>
      <c r="Z17" s="7" t="s">
        <v>40</v>
      </c>
    </row>
    <row r="18" spans="2:26" ht="15" thickBot="1" x14ac:dyDescent="0.35">
      <c r="B18" t="s">
        <v>5</v>
      </c>
      <c r="C18">
        <f>C17*COS(RADIANS(C15))-C16*SIN(RADIANS(C15))</f>
        <v>314244.61304313136</v>
      </c>
      <c r="D18">
        <f t="shared" ref="D18" si="4">D17*COS(RADIANS(D15))-D16*SIN(RADIANS(D15))</f>
        <v>968155.94062931708</v>
      </c>
      <c r="E18">
        <f t="shared" ref="E18" si="5">E17*COS(RADIANS(E15))-E16*SIN(RADIANS(E15))</f>
        <v>1647480.1653390599</v>
      </c>
      <c r="F18">
        <f t="shared" ref="F18" si="6">F17*COS(RADIANS(F15))-F16*SIN(RADIANS(F15))</f>
        <v>2355871.296270018</v>
      </c>
      <c r="G18">
        <f t="shared" ref="G18" si="7">G17*COS(RADIANS(G15))-G16*SIN(RADIANS(G15))</f>
        <v>3094004.654183263</v>
      </c>
      <c r="H18">
        <f t="shared" ref="H18" si="8">H17*COS(RADIANS(H15))-H16*SIN(RADIANS(H15))</f>
        <v>3826197.9201769903</v>
      </c>
      <c r="I18">
        <f t="shared" ref="I18" si="9">I17*COS(RADIANS(I15))-I16*SIN(RADIANS(I15))</f>
        <v>4662715.2784475125</v>
      </c>
      <c r="J18">
        <f t="shared" ref="J18" si="10">J17*COS(RADIANS(J15))-J16*SIN(RADIANS(J15))</f>
        <v>5484766.7548960019</v>
      </c>
      <c r="U18" t="s">
        <v>23</v>
      </c>
      <c r="V18" s="21">
        <v>4.2388944945773002</v>
      </c>
      <c r="W18" s="25">
        <v>4.1529884610398033</v>
      </c>
      <c r="X18" s="22">
        <v>3.7978495974817958</v>
      </c>
      <c r="Y18" s="22">
        <v>3.5155716536685842</v>
      </c>
      <c r="Z18" s="25">
        <f>E11</f>
        <v>3.7106636200533738</v>
      </c>
    </row>
    <row r="19" spans="2:26" ht="15" thickBot="1" x14ac:dyDescent="0.35">
      <c r="B19" t="s">
        <v>6</v>
      </c>
      <c r="C19">
        <f>C16*COS(RADIANS(C15))+C17*SIN(RADIANS(C15))</f>
        <v>293158.75534676918</v>
      </c>
      <c r="D19">
        <f t="shared" ref="D19:J19" si="11">D16*COS(RADIANS(D15))+D17*SIN(RADIANS(D15))</f>
        <v>346369.26633662335</v>
      </c>
      <c r="E19">
        <f t="shared" si="11"/>
        <v>456804.13582182099</v>
      </c>
      <c r="F19">
        <f t="shared" si="11"/>
        <v>627473.01355403988</v>
      </c>
      <c r="G19">
        <f t="shared" si="11"/>
        <v>862155.33368416631</v>
      </c>
      <c r="H19">
        <f t="shared" si="11"/>
        <v>1164950.0098664109</v>
      </c>
      <c r="I19">
        <f t="shared" si="11"/>
        <v>1541424.8495088497</v>
      </c>
      <c r="J19">
        <f t="shared" si="11"/>
        <v>1992471.3120121523</v>
      </c>
      <c r="U19" t="s">
        <v>25</v>
      </c>
      <c r="V19" s="23">
        <v>3.997211972455144</v>
      </c>
      <c r="W19" s="25">
        <v>4.0079521316958582</v>
      </c>
      <c r="X19" s="24">
        <v>3.6157965857136598</v>
      </c>
      <c r="Y19" s="23">
        <v>3.372450880574513</v>
      </c>
      <c r="Z19" s="25">
        <v>3.6065351343090044</v>
      </c>
    </row>
    <row r="20" spans="2:26" x14ac:dyDescent="0.3">
      <c r="B20" t="s">
        <v>7</v>
      </c>
      <c r="C20" s="5">
        <f t="shared" ref="C20:J21" si="12">(2*C18)/(0.5*$S$4*$S$8*$S$7^2)</f>
        <v>1.6225376220042869E-2</v>
      </c>
      <c r="D20" s="5">
        <f t="shared" si="12"/>
        <v>4.9988746741774934E-2</v>
      </c>
      <c r="E20" s="5">
        <f t="shared" si="12"/>
        <v>8.5064260096053709E-2</v>
      </c>
      <c r="F20" s="5">
        <f t="shared" si="12"/>
        <v>0.1216405835499067</v>
      </c>
      <c r="G20" s="5">
        <f t="shared" si="12"/>
        <v>0.15975258590605254</v>
      </c>
      <c r="H20" s="5">
        <f t="shared" si="12"/>
        <v>0.19755788379639236</v>
      </c>
      <c r="I20" s="5">
        <f t="shared" si="12"/>
        <v>0.24074974226962795</v>
      </c>
      <c r="J20" s="5">
        <f t="shared" si="12"/>
        <v>0.28319468459800362</v>
      </c>
      <c r="U20" t="s">
        <v>24</v>
      </c>
      <c r="V20" s="23">
        <v>4.0040481456784747</v>
      </c>
      <c r="W20" s="25">
        <v>3.9207878453030829</v>
      </c>
      <c r="X20" s="23">
        <v>3.625512628197741</v>
      </c>
      <c r="Y20" s="23">
        <v>3.38502577488482</v>
      </c>
      <c r="Z20" s="25">
        <v>3.5887476413178465</v>
      </c>
    </row>
    <row r="21" spans="2:26" x14ac:dyDescent="0.3">
      <c r="B21" t="s">
        <v>8</v>
      </c>
      <c r="C21" s="5">
        <f t="shared" si="12"/>
        <v>1.5136651195506634E-2</v>
      </c>
      <c r="D21" s="5">
        <f t="shared" si="12"/>
        <v>1.7884066819629393E-2</v>
      </c>
      <c r="E21" s="5">
        <f t="shared" si="12"/>
        <v>2.358614485322396E-2</v>
      </c>
      <c r="F21" s="5">
        <f t="shared" si="12"/>
        <v>3.2398282389779501E-2</v>
      </c>
      <c r="G21" s="5">
        <f t="shared" si="12"/>
        <v>4.4515622761756551E-2</v>
      </c>
      <c r="H21" s="5">
        <f t="shared" si="12"/>
        <v>6.0149804970660949E-2</v>
      </c>
      <c r="I21" s="5">
        <f t="shared" si="12"/>
        <v>7.9588311334938613E-2</v>
      </c>
      <c r="J21" s="5">
        <f t="shared" si="12"/>
        <v>0.1028771705327606</v>
      </c>
    </row>
    <row r="23" spans="2:26" x14ac:dyDescent="0.3">
      <c r="B23" t="s">
        <v>0</v>
      </c>
      <c r="C23" s="2">
        <f>C18/C19</f>
        <v>1.0719264129478934</v>
      </c>
      <c r="D23" s="2">
        <f t="shared" ref="D23:J23" si="13">D18/D19</f>
        <v>2.7951554445607263</v>
      </c>
      <c r="E23" s="2">
        <f t="shared" si="13"/>
        <v>3.6065351343090044</v>
      </c>
      <c r="F23" s="2">
        <f t="shared" si="13"/>
        <v>3.7545380365065264</v>
      </c>
      <c r="G23" s="2">
        <f t="shared" si="13"/>
        <v>3.588685858918192</v>
      </c>
      <c r="H23" s="2">
        <f t="shared" si="13"/>
        <v>3.2844309951254944</v>
      </c>
      <c r="I23" s="2">
        <f t="shared" si="13"/>
        <v>3.0249384392195391</v>
      </c>
      <c r="J23" s="2">
        <f t="shared" si="13"/>
        <v>2.7527456590363948</v>
      </c>
    </row>
    <row r="26" spans="2:26" x14ac:dyDescent="0.3">
      <c r="B26" s="29" t="s">
        <v>12</v>
      </c>
      <c r="C26" s="29"/>
      <c r="D26" s="29"/>
      <c r="E26" s="29"/>
      <c r="F26" s="29"/>
      <c r="G26" s="29"/>
      <c r="H26" s="29"/>
      <c r="I26" s="29"/>
      <c r="J26" s="29"/>
    </row>
    <row r="27" spans="2:26" x14ac:dyDescent="0.3">
      <c r="B27" t="s">
        <v>1</v>
      </c>
      <c r="C27">
        <v>-4</v>
      </c>
      <c r="D27">
        <v>-2</v>
      </c>
      <c r="E27">
        <v>0</v>
      </c>
      <c r="F27">
        <v>2</v>
      </c>
      <c r="G27">
        <v>4</v>
      </c>
      <c r="H27">
        <v>6</v>
      </c>
      <c r="I27">
        <v>8</v>
      </c>
      <c r="J27">
        <v>10</v>
      </c>
      <c r="N27" s="1"/>
    </row>
    <row r="28" spans="2:26" x14ac:dyDescent="0.3">
      <c r="B28" t="s">
        <v>3</v>
      </c>
      <c r="C28">
        <v>316262.62109854497</v>
      </c>
      <c r="D28">
        <v>382320.58448456199</v>
      </c>
      <c r="E28">
        <v>459667.107868844</v>
      </c>
      <c r="F28" s="6">
        <v>546030</v>
      </c>
      <c r="G28">
        <v>648213.03944826999</v>
      </c>
      <c r="H28">
        <v>758621.70306763903</v>
      </c>
      <c r="I28">
        <v>882675.62097490497</v>
      </c>
      <c r="J28">
        <v>1013620.5</v>
      </c>
    </row>
    <row r="29" spans="2:26" x14ac:dyDescent="0.3">
      <c r="B29" t="s">
        <v>4</v>
      </c>
      <c r="C29">
        <v>322969.74239638197</v>
      </c>
      <c r="D29">
        <v>971758.72705362504</v>
      </c>
      <c r="E29">
        <v>1649629.24915571</v>
      </c>
      <c r="F29" s="6">
        <v>2363500</v>
      </c>
      <c r="G29">
        <v>3122035.08794459</v>
      </c>
      <c r="H29">
        <v>3927008.0419435399</v>
      </c>
      <c r="I29">
        <v>4784522.4393062396</v>
      </c>
      <c r="J29">
        <v>5688489.7999999998</v>
      </c>
    </row>
    <row r="30" spans="2:26" x14ac:dyDescent="0.3">
      <c r="B30" t="s">
        <v>5</v>
      </c>
      <c r="C30">
        <f>C29*COS(RADIANS(C27))-C28*SIN(RADIANS(C27))</f>
        <v>344244.3695612158</v>
      </c>
      <c r="D30">
        <f t="shared" ref="D30:J30" si="14">D29*COS(RADIANS(D27))-D28*SIN(RADIANS(D27))</f>
        <v>984509.5538706634</v>
      </c>
      <c r="E30">
        <f t="shared" si="14"/>
        <v>1649629.24915571</v>
      </c>
      <c r="F30">
        <f t="shared" si="14"/>
        <v>2343004.0474751666</v>
      </c>
      <c r="G30">
        <f t="shared" si="14"/>
        <v>3069212.9115164187</v>
      </c>
      <c r="H30">
        <f t="shared" si="14"/>
        <v>3826197.9201769903</v>
      </c>
      <c r="I30">
        <f t="shared" si="14"/>
        <v>4615115.0925095687</v>
      </c>
      <c r="J30">
        <f t="shared" si="14"/>
        <v>5426055.5053000217</v>
      </c>
    </row>
    <row r="31" spans="2:26" x14ac:dyDescent="0.3">
      <c r="B31" t="s">
        <v>6</v>
      </c>
      <c r="C31">
        <f>C28*COS(RADIANS(C27))+C29*SIN(RADIANS(C27))</f>
        <v>292962.99089323252</v>
      </c>
      <c r="D31">
        <f t="shared" ref="D31:J31" si="15">D28*COS(RADIANS(D27))+D29*SIN(RADIANS(D27))</f>
        <v>348173.79462401592</v>
      </c>
      <c r="E31">
        <f t="shared" si="15"/>
        <v>459667.107868844</v>
      </c>
      <c r="F31">
        <f t="shared" si="15"/>
        <v>628182.33373359789</v>
      </c>
      <c r="G31">
        <f t="shared" si="15"/>
        <v>864416.18370369216</v>
      </c>
      <c r="H31">
        <f t="shared" si="15"/>
        <v>1164950.0098664109</v>
      </c>
      <c r="I31">
        <f t="shared" si="15"/>
        <v>1539962.3069993514</v>
      </c>
      <c r="J31">
        <f t="shared" si="15"/>
        <v>1986017.2144590318</v>
      </c>
    </row>
    <row r="32" spans="2:26" x14ac:dyDescent="0.3">
      <c r="B32" t="s">
        <v>7</v>
      </c>
      <c r="C32" s="5">
        <f t="shared" ref="C32:J33" si="16">(2*C18)/(0.5*$S$5*$S$8*$S$7^2)</f>
        <v>1.6593476557771197E-2</v>
      </c>
      <c r="D32" s="5">
        <f t="shared" si="16"/>
        <v>5.1122826735281214E-2</v>
      </c>
      <c r="E32" s="5">
        <f t="shared" si="16"/>
        <v>8.6994087943822712E-2</v>
      </c>
      <c r="F32" s="5">
        <f t="shared" si="16"/>
        <v>0.12440020768921514</v>
      </c>
      <c r="G32" s="5">
        <f t="shared" si="16"/>
        <v>0.16337684583244799</v>
      </c>
      <c r="H32" s="5">
        <f t="shared" si="16"/>
        <v>0.20203982139587401</v>
      </c>
      <c r="I32" s="5">
        <f t="shared" si="16"/>
        <v>0.2462115608577225</v>
      </c>
      <c r="J32" s="5">
        <f t="shared" si="16"/>
        <v>0.28961943910783261</v>
      </c>
    </row>
    <row r="33" spans="2:10" x14ac:dyDescent="0.3">
      <c r="B33" t="s">
        <v>8</v>
      </c>
      <c r="C33" s="5">
        <f t="shared" si="16"/>
        <v>1.5480051948843814E-2</v>
      </c>
      <c r="D33" s="5">
        <f t="shared" si="16"/>
        <v>1.8289797383098827E-2</v>
      </c>
      <c r="E33" s="5">
        <f t="shared" si="16"/>
        <v>2.4121236783816991E-2</v>
      </c>
      <c r="F33" s="5">
        <f t="shared" si="16"/>
        <v>3.3133292692638538E-2</v>
      </c>
      <c r="G33" s="5">
        <f t="shared" si="16"/>
        <v>4.5525535601407555E-2</v>
      </c>
      <c r="H33" s="5">
        <f t="shared" si="16"/>
        <v>6.1514405903404977E-2</v>
      </c>
      <c r="I33" s="5">
        <f t="shared" si="16"/>
        <v>8.139390794387448E-2</v>
      </c>
      <c r="J33" s="5">
        <f t="shared" si="16"/>
        <v>0.1052111146400698</v>
      </c>
    </row>
    <row r="35" spans="2:10" x14ac:dyDescent="0.3">
      <c r="B35" t="s">
        <v>0</v>
      </c>
      <c r="C35" s="2">
        <f>C30/C31</f>
        <v>1.1750438801557439</v>
      </c>
      <c r="D35" s="2">
        <f t="shared" ref="D35:J35" si="17">D30/D31</f>
        <v>2.8276382917726774</v>
      </c>
      <c r="E35" s="2">
        <f t="shared" si="17"/>
        <v>3.5887476413178465</v>
      </c>
      <c r="F35" s="2">
        <f t="shared" si="17"/>
        <v>3.7298152489413963</v>
      </c>
      <c r="G35" s="2">
        <f t="shared" si="17"/>
        <v>3.550619446255642</v>
      </c>
      <c r="H35" s="2">
        <f t="shared" si="17"/>
        <v>3.2844309951254944</v>
      </c>
      <c r="I35" s="2">
        <f t="shared" si="17"/>
        <v>2.9969013342295479</v>
      </c>
      <c r="J35" s="2">
        <f t="shared" si="17"/>
        <v>2.732129140571431</v>
      </c>
    </row>
  </sheetData>
  <mergeCells count="3">
    <mergeCell ref="B2:J2"/>
    <mergeCell ref="B14:J14"/>
    <mergeCell ref="B26:J26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4DF4-DC3B-4C20-9B7D-41DDF679E165}">
  <dimension ref="B1:K23"/>
  <sheetViews>
    <sheetView tabSelected="1" workbookViewId="0">
      <selection activeCell="F22" sqref="F22"/>
    </sheetView>
  </sheetViews>
  <sheetFormatPr defaultColWidth="8.88671875" defaultRowHeight="14.4" x14ac:dyDescent="0.3"/>
  <cols>
    <col min="1" max="1" width="14.6640625" style="7" bestFit="1" customWidth="1"/>
    <col min="2" max="2" width="16.109375" style="7" customWidth="1"/>
    <col min="3" max="3" width="14.6640625" style="7" customWidth="1"/>
    <col min="4" max="4" width="15.44140625" style="7" bestFit="1" customWidth="1"/>
    <col min="5" max="5" width="16.109375" style="7" customWidth="1"/>
    <col min="6" max="6" width="15.44140625" style="7" customWidth="1"/>
    <col min="7" max="7" width="15.44140625" style="7" bestFit="1" customWidth="1"/>
    <col min="8" max="8" width="19.6640625" style="7" customWidth="1"/>
    <col min="9" max="9" width="13.88671875" style="7" customWidth="1"/>
    <col min="10" max="11" width="15.44140625" style="7" bestFit="1" customWidth="1"/>
    <col min="12" max="16384" width="8.88671875" style="7"/>
  </cols>
  <sheetData>
    <row r="1" spans="2:11" ht="15" thickBot="1" x14ac:dyDescent="0.35"/>
    <row r="2" spans="2:11" ht="16.2" thickBot="1" x14ac:dyDescent="0.35">
      <c r="B2" s="8"/>
      <c r="C2" s="37" t="s">
        <v>23</v>
      </c>
      <c r="D2" s="37"/>
      <c r="E2" s="37"/>
      <c r="F2" s="37" t="s">
        <v>24</v>
      </c>
      <c r="G2" s="37"/>
      <c r="H2" s="37"/>
      <c r="I2" s="37" t="s">
        <v>25</v>
      </c>
      <c r="J2" s="37"/>
      <c r="K2" s="38"/>
    </row>
    <row r="3" spans="2:11" ht="43.8" thickBot="1" x14ac:dyDescent="0.35">
      <c r="B3" s="9" t="s">
        <v>26</v>
      </c>
      <c r="C3" s="10" t="s">
        <v>13</v>
      </c>
      <c r="D3" s="11" t="s">
        <v>15</v>
      </c>
      <c r="E3" s="11" t="s">
        <v>27</v>
      </c>
      <c r="F3" s="11" t="s">
        <v>13</v>
      </c>
      <c r="G3" s="11" t="s">
        <v>15</v>
      </c>
      <c r="H3" s="11" t="s">
        <v>27</v>
      </c>
      <c r="I3" s="11" t="s">
        <v>13</v>
      </c>
      <c r="J3" s="11" t="s">
        <v>15</v>
      </c>
      <c r="K3" s="12" t="s">
        <v>27</v>
      </c>
    </row>
    <row r="4" spans="2:11" x14ac:dyDescent="0.3">
      <c r="B4" s="13" t="s">
        <v>28</v>
      </c>
      <c r="C4" s="14">
        <v>4.2388944945773002</v>
      </c>
      <c r="D4" s="15">
        <v>3.5155716536685842</v>
      </c>
      <c r="E4" s="15">
        <v>3.7978495974817958</v>
      </c>
      <c r="F4" s="16">
        <v>4.0040481456784747</v>
      </c>
      <c r="G4" s="16">
        <v>3.38502577488482</v>
      </c>
      <c r="H4" s="16">
        <v>3.625512628197741</v>
      </c>
      <c r="I4" s="16">
        <v>3.997211972455144</v>
      </c>
      <c r="J4" s="16">
        <v>3.372450880574513</v>
      </c>
      <c r="K4" s="17">
        <v>3.6157965857136598</v>
      </c>
    </row>
    <row r="5" spans="2:11" x14ac:dyDescent="0.3">
      <c r="B5" s="18" t="s">
        <v>29</v>
      </c>
      <c r="C5" s="26">
        <v>3215.82779358058</v>
      </c>
      <c r="D5" s="27">
        <v>3201.5910001717129</v>
      </c>
      <c r="E5" s="27">
        <v>3207.6860807679668</v>
      </c>
      <c r="F5" s="27">
        <v>3223.0504506451048</v>
      </c>
      <c r="G5" s="27">
        <v>3208.2319259843389</v>
      </c>
      <c r="H5" s="27">
        <v>3214.468889241803</v>
      </c>
      <c r="I5" s="27">
        <v>3217.1261154598396</v>
      </c>
      <c r="J5" s="27">
        <v>3202.3898560427538</v>
      </c>
      <c r="K5" s="28">
        <v>3208.6203157823161</v>
      </c>
    </row>
    <row r="6" spans="2:11" x14ac:dyDescent="0.3">
      <c r="B6" s="18" t="s">
        <v>30</v>
      </c>
      <c r="C6" s="26">
        <v>758.64775537454466</v>
      </c>
      <c r="D6" s="27">
        <v>910.68859223243987</v>
      </c>
      <c r="E6" s="27">
        <v>844.60587457040344</v>
      </c>
      <c r="F6" s="27">
        <v>804.94797599367234</v>
      </c>
      <c r="G6" s="27">
        <v>947.77178649208463</v>
      </c>
      <c r="H6" s="27">
        <v>886.62465667364961</v>
      </c>
      <c r="I6" s="27">
        <v>804.84250963649436</v>
      </c>
      <c r="J6" s="27">
        <v>949.57346139233084</v>
      </c>
      <c r="K6" s="28">
        <v>887.38960827051642</v>
      </c>
    </row>
    <row r="7" spans="2:11" x14ac:dyDescent="0.3">
      <c r="B7" s="18" t="s">
        <v>44</v>
      </c>
      <c r="C7" s="26" t="s">
        <v>46</v>
      </c>
      <c r="D7" s="27">
        <f>C5-D5</f>
        <v>14.236793408867015</v>
      </c>
      <c r="E7" s="27">
        <f>C5-E5</f>
        <v>8.1417128126131502</v>
      </c>
      <c r="F7" s="26" t="s">
        <v>46</v>
      </c>
      <c r="G7" s="27">
        <f>F5-G5</f>
        <v>14.818524660765888</v>
      </c>
      <c r="H7" s="27">
        <f>F5-H5</f>
        <v>8.5815614033017482</v>
      </c>
      <c r="I7" s="26" t="s">
        <v>46</v>
      </c>
      <c r="J7" s="27">
        <f>I5-J5</f>
        <v>14.736259417085876</v>
      </c>
      <c r="K7" s="28">
        <f>I5-K5</f>
        <v>8.5057996775235551</v>
      </c>
    </row>
    <row r="8" spans="2:11" x14ac:dyDescent="0.3">
      <c r="B8" s="18" t="s">
        <v>45</v>
      </c>
      <c r="C8" s="26" t="s">
        <v>46</v>
      </c>
      <c r="D8" s="27">
        <f>D6-C6</f>
        <v>152.04083685789521</v>
      </c>
      <c r="E8" s="27">
        <f>E6-C6</f>
        <v>85.958119195858785</v>
      </c>
      <c r="F8" s="26" t="s">
        <v>46</v>
      </c>
      <c r="G8" s="27">
        <f>G6-F6</f>
        <v>142.82381049841229</v>
      </c>
      <c r="H8" s="27">
        <f>H6-F6</f>
        <v>81.676680679977267</v>
      </c>
      <c r="I8" s="26" t="s">
        <v>46</v>
      </c>
      <c r="J8" s="27">
        <f>J6-I6</f>
        <v>144.73095175583649</v>
      </c>
      <c r="K8" s="28">
        <f>K6-I6</f>
        <v>82.547098634022063</v>
      </c>
    </row>
    <row r="9" spans="2:11" ht="15.6" x14ac:dyDescent="0.3">
      <c r="B9" s="18" t="s">
        <v>31</v>
      </c>
      <c r="C9" s="26">
        <v>8.7474650298489678E-2</v>
      </c>
      <c r="D9" s="27">
        <v>8.7087391214748067E-2</v>
      </c>
      <c r="E9" s="27">
        <v>8.7253185242886874E-2</v>
      </c>
      <c r="F9" s="27">
        <v>9.9014729256338113E-2</v>
      </c>
      <c r="G9" s="27">
        <v>9.8559492135563129E-2</v>
      </c>
      <c r="H9" s="27">
        <v>9.8751096715688755E-2</v>
      </c>
      <c r="I9" s="27">
        <v>9.6652263464689137E-2</v>
      </c>
      <c r="J9" s="27">
        <v>9.6209541365353382E-2</v>
      </c>
      <c r="K9" s="28">
        <v>9.6396723345369792E-2</v>
      </c>
    </row>
    <row r="10" spans="2:11" ht="15.6" x14ac:dyDescent="0.3">
      <c r="B10" s="18" t="s">
        <v>32</v>
      </c>
      <c r="C10" s="26">
        <v>2.0636194274331089E-2</v>
      </c>
      <c r="D10" s="27">
        <v>2.4771900502687891E-2</v>
      </c>
      <c r="E10" s="27">
        <v>2.2974365625416288E-2</v>
      </c>
      <c r="F10" s="27">
        <v>2.472865601359055E-2</v>
      </c>
      <c r="G10" s="27">
        <v>2.9116319546759362E-2</v>
      </c>
      <c r="H10" s="27">
        <v>2.723783002371678E-2</v>
      </c>
      <c r="I10" s="27">
        <v>2.4179919436527642E-2</v>
      </c>
      <c r="J10" s="27">
        <v>2.8528077879362221E-2</v>
      </c>
      <c r="K10" s="28">
        <v>2.665988560480476E-2</v>
      </c>
    </row>
    <row r="11" spans="2:11" ht="15.6" x14ac:dyDescent="0.3">
      <c r="B11" s="18" t="s">
        <v>49</v>
      </c>
      <c r="C11" s="39">
        <v>37.627680813215498</v>
      </c>
      <c r="D11" s="36"/>
      <c r="E11" s="33"/>
      <c r="F11" s="40">
        <v>36.824805461494897</v>
      </c>
      <c r="G11" s="36"/>
      <c r="H11" s="33"/>
      <c r="I11" s="40">
        <v>37.052971024660103</v>
      </c>
      <c r="J11" s="36"/>
      <c r="K11" s="41"/>
    </row>
    <row r="12" spans="2:11" ht="15.6" x14ac:dyDescent="0.3">
      <c r="B12" s="18" t="s">
        <v>48</v>
      </c>
      <c r="C12" s="39">
        <v>-4.2972193404377371E-2</v>
      </c>
      <c r="D12" s="36"/>
      <c r="E12" s="33"/>
      <c r="F12" s="40">
        <v>-4.2972193404377371E-2</v>
      </c>
      <c r="G12" s="36"/>
      <c r="H12" s="33"/>
      <c r="I12" s="40">
        <v>-4.2972193404377371E-2</v>
      </c>
      <c r="J12" s="36"/>
      <c r="K12" s="41"/>
    </row>
    <row r="13" spans="2:11" ht="15.6" x14ac:dyDescent="0.3">
      <c r="B13" s="18" t="s">
        <v>50</v>
      </c>
      <c r="C13" s="39">
        <v>179.48630270328729</v>
      </c>
      <c r="D13" s="36"/>
      <c r="E13" s="33"/>
      <c r="F13" s="40">
        <v>179.48630270328729</v>
      </c>
      <c r="G13" s="36"/>
      <c r="H13" s="33"/>
      <c r="I13" s="40">
        <v>179.48630270328729</v>
      </c>
      <c r="J13" s="36"/>
      <c r="K13" s="41"/>
    </row>
    <row r="14" spans="2:11" ht="16.2" x14ac:dyDescent="0.3">
      <c r="B14" s="18" t="s">
        <v>47</v>
      </c>
      <c r="C14" s="39">
        <v>209.64096004260901</v>
      </c>
      <c r="D14" s="36"/>
      <c r="E14" s="33"/>
      <c r="F14" s="40">
        <v>205.16777551750451</v>
      </c>
      <c r="G14" s="36"/>
      <c r="H14" s="33"/>
      <c r="I14" s="40">
        <v>206.43898986494349</v>
      </c>
      <c r="J14" s="36"/>
      <c r="K14" s="41"/>
    </row>
    <row r="15" spans="2:11" ht="16.2" x14ac:dyDescent="0.3">
      <c r="B15" s="18" t="s">
        <v>33</v>
      </c>
      <c r="C15" s="36">
        <v>2902.4814349242451</v>
      </c>
      <c r="D15" s="36"/>
      <c r="E15" s="33"/>
      <c r="F15" s="34">
        <v>2569.9589148288792</v>
      </c>
      <c r="G15" s="34"/>
      <c r="H15" s="34"/>
      <c r="I15" s="34">
        <v>2627.9369309898411</v>
      </c>
      <c r="J15" s="34"/>
      <c r="K15" s="35"/>
    </row>
    <row r="16" spans="2:11" ht="16.2" x14ac:dyDescent="0.3">
      <c r="B16" s="18" t="s">
        <v>34</v>
      </c>
      <c r="C16" s="36">
        <v>12509.621322082699</v>
      </c>
      <c r="D16" s="36"/>
      <c r="E16" s="33"/>
      <c r="F16" s="34">
        <v>10422.67648553937</v>
      </c>
      <c r="G16" s="34"/>
      <c r="H16" s="34"/>
      <c r="I16" s="34">
        <v>10777.645200690829</v>
      </c>
      <c r="J16" s="34"/>
      <c r="K16" s="35"/>
    </row>
    <row r="17" spans="2:11" ht="16.2" x14ac:dyDescent="0.3">
      <c r="B17" s="18" t="s">
        <v>35</v>
      </c>
      <c r="C17" s="33">
        <v>8.0000000105656527E-2</v>
      </c>
      <c r="D17" s="34"/>
      <c r="E17" s="34"/>
      <c r="F17" s="34">
        <v>8.0000000006296812E-2</v>
      </c>
      <c r="G17" s="34"/>
      <c r="H17" s="34"/>
      <c r="I17" s="34">
        <v>8.0002116246690305E-2</v>
      </c>
      <c r="J17" s="34"/>
      <c r="K17" s="35"/>
    </row>
    <row r="18" spans="2:11" x14ac:dyDescent="0.3">
      <c r="B18" s="18" t="s">
        <v>36</v>
      </c>
      <c r="C18" s="33">
        <v>34.055133939471482</v>
      </c>
      <c r="D18" s="34"/>
      <c r="E18" s="34"/>
      <c r="F18" s="34">
        <v>34.162882667848862</v>
      </c>
      <c r="G18" s="34"/>
      <c r="H18" s="34"/>
      <c r="I18" s="34">
        <v>33.195353512213117</v>
      </c>
      <c r="J18" s="34"/>
      <c r="K18" s="35"/>
    </row>
    <row r="19" spans="2:11" x14ac:dyDescent="0.3">
      <c r="B19" s="18" t="s">
        <v>37</v>
      </c>
      <c r="C19" s="33">
        <v>79.967433469955253</v>
      </c>
      <c r="D19" s="34"/>
      <c r="E19" s="34"/>
      <c r="F19" s="34">
        <v>79.997754682070649</v>
      </c>
      <c r="G19" s="34"/>
      <c r="H19" s="34"/>
      <c r="I19" s="34">
        <v>79.999947606093841</v>
      </c>
      <c r="J19" s="34"/>
      <c r="K19" s="35"/>
    </row>
    <row r="20" spans="2:11" ht="15" thickBot="1" x14ac:dyDescent="0.35">
      <c r="B20" s="19" t="s">
        <v>38</v>
      </c>
      <c r="C20" s="30">
        <v>0.42586253505642913</v>
      </c>
      <c r="D20" s="31"/>
      <c r="E20" s="31"/>
      <c r="F20" s="31">
        <v>0.42704801908028489</v>
      </c>
      <c r="G20" s="31"/>
      <c r="H20" s="31"/>
      <c r="I20" s="31">
        <v>0.41494219065819149</v>
      </c>
      <c r="J20" s="31"/>
      <c r="K20" s="32"/>
    </row>
    <row r="23" spans="2:11" x14ac:dyDescent="0.3">
      <c r="C23" s="20"/>
    </row>
  </sheetData>
  <mergeCells count="33">
    <mergeCell ref="F14:H14"/>
    <mergeCell ref="I14:K14"/>
    <mergeCell ref="C2:E2"/>
    <mergeCell ref="F2:H2"/>
    <mergeCell ref="I2:K2"/>
    <mergeCell ref="C15:E15"/>
    <mergeCell ref="F15:H15"/>
    <mergeCell ref="I15:K15"/>
    <mergeCell ref="C11:E11"/>
    <mergeCell ref="C12:E12"/>
    <mergeCell ref="C13:E13"/>
    <mergeCell ref="F11:H11"/>
    <mergeCell ref="F12:H12"/>
    <mergeCell ref="F13:H13"/>
    <mergeCell ref="I11:K11"/>
    <mergeCell ref="I12:K12"/>
    <mergeCell ref="I13:K13"/>
    <mergeCell ref="C14:E14"/>
    <mergeCell ref="C16:E16"/>
    <mergeCell ref="F16:H16"/>
    <mergeCell ref="I16:K16"/>
    <mergeCell ref="C17:E17"/>
    <mergeCell ref="F17:H17"/>
    <mergeCell ref="I17:K17"/>
    <mergeCell ref="C20:E20"/>
    <mergeCell ref="F20:H20"/>
    <mergeCell ref="I20:K20"/>
    <mergeCell ref="C18:E18"/>
    <mergeCell ref="F18:H18"/>
    <mergeCell ref="I18:K18"/>
    <mergeCell ref="C19:E19"/>
    <mergeCell ref="F19:H19"/>
    <mergeCell ref="I19:K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CFD results</vt:lpstr>
      <vt:lpstr>Analytical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Constantinos Menelaou</cp:lastModifiedBy>
  <dcterms:created xsi:type="dcterms:W3CDTF">2015-06-05T18:19:34Z</dcterms:created>
  <dcterms:modified xsi:type="dcterms:W3CDTF">2021-11-27T23:02:35Z</dcterms:modified>
</cp:coreProperties>
</file>