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gabyte\Downloads\"/>
    </mc:Choice>
  </mc:AlternateContent>
  <xr:revisionPtr revIDLastSave="0" documentId="13_ncr:1_{5370B010-B082-49D1-978C-D8D4E4B5D8AB}" xr6:coauthVersionLast="47" xr6:coauthVersionMax="47" xr10:uidLastSave="{00000000-0000-0000-0000-000000000000}"/>
  <bookViews>
    <workbookView xWindow="-120" yWindow="-120" windowWidth="19440" windowHeight="11040" activeTab="2" xr2:uid="{E8F8AFCD-79E6-3846-89B5-A54226F59BAE}"/>
  </bookViews>
  <sheets>
    <sheet name="PV &amp; FV" sheetId="3" r:id="rId1"/>
    <sheet name="NPV &amp; IRR" sheetId="2" r:id="rId2"/>
    <sheet name="Loan Schedul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4" l="1"/>
  <c r="I6" i="4"/>
  <c r="H6" i="4"/>
  <c r="G7" i="4"/>
  <c r="H7" i="4" s="1"/>
  <c r="G6" i="4"/>
  <c r="I5" i="4"/>
  <c r="H5" i="4"/>
  <c r="G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5" i="4"/>
  <c r="E5" i="4" a="1"/>
  <c r="E5" i="4" s="1"/>
  <c r="C14" i="4"/>
  <c r="C13" i="4"/>
  <c r="C12" i="4"/>
  <c r="C9" i="4"/>
  <c r="C8" i="4"/>
  <c r="C16" i="2"/>
  <c r="C14" i="2"/>
  <c r="C12" i="2"/>
  <c r="C10" i="2"/>
  <c r="I10" i="3"/>
  <c r="F9" i="3"/>
  <c r="C9" i="3"/>
  <c r="F5" i="3"/>
  <c r="D4" i="2"/>
  <c r="G8" i="4" l="1"/>
  <c r="H8" i="4" s="1"/>
  <c r="I5" i="3"/>
  <c r="E4" i="2"/>
  <c r="I8" i="4" l="1"/>
  <c r="F4" i="2"/>
  <c r="G4" i="2" s="1"/>
  <c r="H4" i="2" s="1"/>
  <c r="G9" i="4" l="1"/>
  <c r="H9" i="4" s="1"/>
  <c r="I9" i="4" l="1"/>
  <c r="G10" i="4" l="1"/>
  <c r="H10" i="4" s="1"/>
  <c r="I10" i="4" l="1"/>
  <c r="G11" i="4" l="1"/>
  <c r="H11" i="4" s="1"/>
  <c r="I11" i="4" l="1"/>
  <c r="I12" i="4" l="1"/>
  <c r="G12" i="4"/>
  <c r="H12" i="4" s="1"/>
  <c r="G13" i="4" l="1"/>
  <c r="H13" i="4" s="1"/>
  <c r="I13" i="4" l="1"/>
  <c r="G14" i="4" l="1"/>
  <c r="H14" i="4" s="1"/>
  <c r="I14" i="4" l="1"/>
  <c r="G15" i="4" l="1"/>
  <c r="H15" i="4" s="1"/>
  <c r="I15" i="4" l="1"/>
  <c r="G16" i="4" l="1"/>
  <c r="H16" i="4" s="1"/>
  <c r="I16" i="4" l="1"/>
  <c r="G17" i="4" l="1"/>
  <c r="H17" i="4" s="1"/>
  <c r="I17" i="4" l="1"/>
  <c r="G18" i="4" l="1"/>
  <c r="H18" i="4" s="1"/>
  <c r="I18" i="4" l="1"/>
  <c r="G19" i="4" l="1"/>
  <c r="H19" i="4" s="1"/>
  <c r="I19" i="4" l="1"/>
  <c r="G20" i="4" l="1"/>
  <c r="H20" i="4" s="1"/>
  <c r="I20" i="4" l="1"/>
  <c r="G21" i="4" l="1"/>
  <c r="H21" i="4" s="1"/>
  <c r="I21" i="4" l="1"/>
  <c r="G22" i="4" l="1"/>
  <c r="H22" i="4" s="1"/>
  <c r="I22" i="4" l="1"/>
  <c r="G23" i="4" l="1"/>
  <c r="H23" i="4" s="1"/>
  <c r="I23" i="4" l="1"/>
  <c r="G24" i="4" l="1"/>
  <c r="H24" i="4" s="1"/>
  <c r="I24" i="4" l="1"/>
  <c r="G25" i="4" l="1"/>
  <c r="H25" i="4" s="1"/>
  <c r="I25" i="4" l="1"/>
  <c r="G26" i="4" l="1"/>
  <c r="H26" i="4" s="1"/>
  <c r="I26" i="4" l="1"/>
  <c r="G27" i="4" l="1"/>
  <c r="H27" i="4" s="1"/>
  <c r="I27" i="4" l="1"/>
  <c r="I28" i="4" l="1"/>
  <c r="G28" i="4"/>
  <c r="H28" i="4" s="1"/>
  <c r="G29" i="4" l="1"/>
  <c r="H29" i="4" s="1"/>
  <c r="I29" i="4" l="1"/>
  <c r="G30" i="4" l="1"/>
  <c r="H30" i="4" s="1"/>
  <c r="I30" i="4" l="1"/>
  <c r="G31" i="4" l="1"/>
  <c r="H31" i="4" s="1"/>
  <c r="I31" i="4" l="1"/>
  <c r="G32" i="4" l="1"/>
  <c r="H32" i="4" s="1"/>
  <c r="I32" i="4" l="1"/>
  <c r="G33" i="4" l="1"/>
  <c r="H33" i="4" s="1"/>
  <c r="I33" i="4" l="1"/>
  <c r="G34" i="4" l="1"/>
  <c r="H34" i="4" s="1"/>
  <c r="I34" i="4" l="1"/>
  <c r="G35" i="4" l="1"/>
  <c r="H35" i="4" s="1"/>
  <c r="I35" i="4" l="1"/>
  <c r="G36" i="4" l="1"/>
  <c r="H36" i="4" s="1"/>
  <c r="I36" i="4" l="1"/>
  <c r="G37" i="4" l="1"/>
  <c r="H37" i="4" s="1"/>
  <c r="I37" i="4" l="1"/>
  <c r="G38" i="4" l="1"/>
  <c r="H38" i="4" s="1"/>
  <c r="I38" i="4" l="1"/>
  <c r="G39" i="4" l="1"/>
  <c r="H39" i="4" s="1"/>
  <c r="I39" i="4" l="1"/>
  <c r="G40" i="4" l="1"/>
  <c r="H40" i="4" s="1"/>
  <c r="I40" i="4" l="1"/>
  <c r="G41" i="4" l="1"/>
  <c r="H41" i="4" s="1"/>
  <c r="I41" i="4" l="1"/>
  <c r="G42" i="4" l="1"/>
  <c r="H42" i="4" s="1"/>
  <c r="I42" i="4" l="1"/>
  <c r="G43" i="4" l="1"/>
  <c r="H43" i="4" s="1"/>
  <c r="I43" i="4" l="1"/>
  <c r="G44" i="4" l="1"/>
  <c r="H44" i="4" s="1"/>
  <c r="I44" i="4" l="1"/>
  <c r="G45" i="4" l="1"/>
  <c r="H45" i="4" s="1"/>
  <c r="I45" i="4" l="1"/>
  <c r="G46" i="4" l="1"/>
  <c r="H46" i="4" s="1"/>
  <c r="I46" i="4" l="1"/>
  <c r="G47" i="4" l="1"/>
  <c r="H47" i="4" s="1"/>
  <c r="I47" i="4" l="1"/>
  <c r="G48" i="4" l="1"/>
  <c r="H48" i="4" s="1"/>
  <c r="I48" i="4" l="1"/>
  <c r="G49" i="4" l="1"/>
  <c r="H49" i="4" s="1"/>
  <c r="I49" i="4" l="1"/>
  <c r="G50" i="4" l="1"/>
  <c r="H50" i="4" s="1"/>
  <c r="I50" i="4" l="1"/>
  <c r="G51" i="4" l="1"/>
  <c r="H51" i="4" s="1"/>
  <c r="I51" i="4" l="1"/>
  <c r="G52" i="4" l="1"/>
  <c r="H52" i="4" s="1"/>
  <c r="I52" i="4" l="1"/>
  <c r="G53" i="4" l="1"/>
  <c r="H53" i="4" s="1"/>
  <c r="I53" i="4" l="1"/>
  <c r="G54" i="4" l="1"/>
  <c r="H54" i="4" s="1"/>
  <c r="I54" i="4" l="1"/>
  <c r="G55" i="4" l="1"/>
  <c r="H55" i="4" s="1"/>
  <c r="I55" i="4" l="1"/>
  <c r="G56" i="4" l="1"/>
  <c r="H56" i="4" s="1"/>
  <c r="I56" i="4" l="1"/>
  <c r="G57" i="4" l="1"/>
  <c r="H57" i="4" s="1"/>
  <c r="I57" i="4" l="1"/>
  <c r="G58" i="4" l="1"/>
  <c r="H58" i="4" s="1"/>
  <c r="I58" i="4" l="1"/>
  <c r="G59" i="4" l="1"/>
  <c r="H59" i="4" s="1"/>
  <c r="I59" i="4" l="1"/>
  <c r="G60" i="4" l="1"/>
  <c r="H60" i="4" s="1"/>
  <c r="I60" i="4" l="1"/>
  <c r="G61" i="4" l="1"/>
  <c r="H61" i="4" s="1"/>
  <c r="I61" i="4" l="1"/>
  <c r="G62" i="4" l="1"/>
  <c r="H62" i="4" s="1"/>
  <c r="I62" i="4" l="1"/>
  <c r="G63" i="4" l="1"/>
  <c r="H63" i="4" s="1"/>
  <c r="I63" i="4" l="1"/>
  <c r="G64" i="4" l="1"/>
  <c r="H64" i="4" s="1"/>
  <c r="I64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<sst xmlns="http://schemas.openxmlformats.org/spreadsheetml/2006/main" count="42" uniqueCount="31">
  <si>
    <t>Cash Flow</t>
  </si>
  <si>
    <t>Interest Rate</t>
  </si>
  <si>
    <t>Net Present Value (NPV)</t>
  </si>
  <si>
    <t>Internal Rate of Return (IRR)</t>
  </si>
  <si>
    <t>Loan Amortization Schedule</t>
  </si>
  <si>
    <t>Inputs Summary</t>
  </si>
  <si>
    <t>Outputs Summary</t>
  </si>
  <si>
    <t>Loan Amount</t>
  </si>
  <si>
    <t>Monthly Payment</t>
  </si>
  <si>
    <t>Number of Payments</t>
  </si>
  <si>
    <t>Annual Interest Rate</t>
  </si>
  <si>
    <t>Monthly Interest Rate</t>
  </si>
  <si>
    <t>Interest</t>
  </si>
  <si>
    <t>Principal</t>
  </si>
  <si>
    <t>Remaining Balance</t>
  </si>
  <si>
    <t>Discount Rate</t>
  </si>
  <si>
    <t>Future Value</t>
  </si>
  <si>
    <t>Present Value</t>
  </si>
  <si>
    <t>Years</t>
  </si>
  <si>
    <t>Present Value &amp; Future Value</t>
  </si>
  <si>
    <t>Date</t>
  </si>
  <si>
    <t>XNPV</t>
  </si>
  <si>
    <t>Period</t>
  </si>
  <si>
    <t>XIRR</t>
  </si>
  <si>
    <t>Capital Budgetting</t>
  </si>
  <si>
    <t>FV with Recurring Payments</t>
  </si>
  <si>
    <t>Annual Payment</t>
  </si>
  <si>
    <t>Principal Paid Month 1</t>
  </si>
  <si>
    <t>Interest Paid Month 1</t>
  </si>
  <si>
    <t>Payment #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</si>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</sst>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_-;\-* #,##0.00_-;_-* &quot;-&quot;??_-;_-@_-"/>
    <numFmt numFmtId="165" formatCode="#,##0.00\ &quot;€&quot;;[Red]\-#,##0.00\ &quot;€&quot;"/>
    <numFmt numFmtId="166" formatCode="_-* #,##0_-;\-* #,##0_-;_-* &quot;-&quot;??_-;_-@_-"/>
    <numFmt numFmtId="167" formatCode="0.0%"/>
    <numFmt numFmtId="168" formatCode="#,##0_ ;\-#,##0\ "/>
    <numFmt numFmtId="169" formatCode="0.0"/>
  </numFmts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432FF"/>
      <name val="Calibri"/>
      <family val="2"/>
      <scheme val="minor"/>
    </font>
    <font>
      <i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93D68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0" fontId="0" fillId="0" borderId="0" xfId="2" applyNumberFormat="1" applyFont="1"/>
    <xf numFmtId="0" fontId="0" fillId="0" borderId="0" xfId="0" applyBorder="1"/>
    <xf numFmtId="0" fontId="0" fillId="0" borderId="0" xfId="0" applyBorder="1" applyAlignment="1">
      <alignment horizontal="right"/>
    </xf>
    <xf numFmtId="3" fontId="0" fillId="0" borderId="0" xfId="1" applyNumberFormat="1" applyFont="1" applyBorder="1" applyAlignment="1">
      <alignment horizontal="right"/>
    </xf>
    <xf numFmtId="0" fontId="0" fillId="0" borderId="0" xfId="0" applyFill="1"/>
    <xf numFmtId="0" fontId="3" fillId="0" borderId="0" xfId="0" applyFont="1" applyFill="1" applyBorder="1" applyAlignment="1">
      <alignment horizontal="center"/>
    </xf>
    <xf numFmtId="0" fontId="0" fillId="0" borderId="0" xfId="0" applyFont="1" applyFill="1"/>
    <xf numFmtId="166" fontId="5" fillId="0" borderId="0" xfId="1" applyNumberFormat="1" applyFont="1" applyBorder="1"/>
    <xf numFmtId="167" fontId="5" fillId="0" borderId="0" xfId="0" applyNumberFormat="1" applyFont="1"/>
    <xf numFmtId="0" fontId="4" fillId="0" borderId="0" xfId="0" applyFont="1" applyFill="1" applyAlignment="1">
      <alignment horizontal="right"/>
    </xf>
    <xf numFmtId="0" fontId="4" fillId="0" borderId="0" xfId="0" applyFont="1" applyFill="1"/>
    <xf numFmtId="168" fontId="5" fillId="0" borderId="0" xfId="1" applyNumberFormat="1" applyFont="1" applyFill="1"/>
    <xf numFmtId="0" fontId="5" fillId="0" borderId="0" xfId="0" applyFont="1" applyFill="1"/>
    <xf numFmtId="9" fontId="5" fillId="0" borderId="0" xfId="0" applyNumberFormat="1" applyFont="1" applyFill="1"/>
    <xf numFmtId="0" fontId="4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168" fontId="5" fillId="0" borderId="0" xfId="1" applyNumberFormat="1" applyFont="1" applyFill="1" applyAlignment="1">
      <alignment horizontal="right"/>
    </xf>
    <xf numFmtId="0" fontId="6" fillId="2" borderId="0" xfId="0" applyFont="1" applyFill="1"/>
    <xf numFmtId="165" fontId="4" fillId="0" borderId="0" xfId="0" applyNumberFormat="1" applyFont="1" applyBorder="1"/>
    <xf numFmtId="0" fontId="4" fillId="0" borderId="0" xfId="0" applyFont="1"/>
    <xf numFmtId="0" fontId="6" fillId="2" borderId="0" xfId="0" applyFont="1" applyFill="1" applyAlignment="1">
      <alignment horizontal="right"/>
    </xf>
    <xf numFmtId="166" fontId="4" fillId="3" borderId="1" xfId="1" applyNumberFormat="1" applyFont="1" applyFill="1" applyBorder="1"/>
    <xf numFmtId="9" fontId="5" fillId="0" borderId="0" xfId="0" applyNumberFormat="1" applyFont="1"/>
    <xf numFmtId="166" fontId="0" fillId="3" borderId="1" xfId="1" applyNumberFormat="1" applyFont="1" applyFill="1" applyBorder="1"/>
    <xf numFmtId="169" fontId="0" fillId="0" borderId="0" xfId="0" applyNumberFormat="1"/>
    <xf numFmtId="0" fontId="0" fillId="0" borderId="0" xfId="0" quotePrefix="1"/>
    <xf numFmtId="167" fontId="4" fillId="3" borderId="1" xfId="0" applyNumberFormat="1" applyFont="1" applyFill="1" applyBorder="1"/>
    <xf numFmtId="167" fontId="4" fillId="0" borderId="0" xfId="0" applyNumberFormat="1" applyFont="1" applyBorder="1"/>
    <xf numFmtId="166" fontId="5" fillId="0" borderId="0" xfId="1" applyNumberFormat="1" applyFont="1"/>
    <xf numFmtId="166" fontId="0" fillId="0" borderId="0" xfId="0" applyNumberFormat="1"/>
    <xf numFmtId="166" fontId="0" fillId="0" borderId="0" xfId="1" applyNumberFormat="1" applyFont="1" applyAlignment="1"/>
    <xf numFmtId="0" fontId="4" fillId="0" borderId="2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Border="1" applyAlignment="1">
      <alignment horizontal="center"/>
    </xf>
    <xf numFmtId="3" fontId="0" fillId="0" borderId="0" xfId="0" applyNumberFormat="1" applyAlignment="1">
      <alignment horizontal="center"/>
    </xf>
  </cellXfs>
  <cellStyles count="6">
    <cellStyle name="Comma" xfId="1" builtinId="3"/>
    <cellStyle name="Hyperlink 2" xfId="4" xr:uid="{5BBDAA71-9B85-49FA-B98B-0C8275832DAB}"/>
    <cellStyle name="Hyperlink 2 2" xfId="5" xr:uid="{5169866C-9E9D-4A5F-A451-5EDD5D086F11}"/>
    <cellStyle name="Normal" xfId="0" builtinId="0"/>
    <cellStyle name="Normal 2" xfId="3" xr:uid="{C2A54E40-7422-4EC2-9A85-9611BB26A721}"/>
    <cellStyle name="Percent" xfId="2" builtinId="5"/>
  </cellStyles>
  <dxfs count="0"/>
  <tableStyles count="0" defaultTableStyle="TableStyleMedium2" defaultPivotStyle="PivotStyleLight16"/>
  <colors>
    <mruColors>
      <color rgb="FF293D68"/>
      <color rgb="FFFFFF99"/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B3894-80D4-3345-A857-543E837DAA59}">
  <dimension ref="B2:I10"/>
  <sheetViews>
    <sheetView showGridLines="0" topLeftCell="E1" zoomScale="120" zoomScaleNormal="120" workbookViewId="0">
      <selection activeCell="I11" sqref="I11"/>
    </sheetView>
  </sheetViews>
  <sheetFormatPr defaultColWidth="10.625" defaultRowHeight="15.75" x14ac:dyDescent="0.25"/>
  <cols>
    <col min="2" max="2" width="12.625" bestFit="1" customWidth="1"/>
    <col min="3" max="3" width="8.875" bestFit="1" customWidth="1"/>
    <col min="4" max="4" width="4" customWidth="1"/>
    <col min="5" max="5" width="12.5" bestFit="1" customWidth="1"/>
    <col min="6" max="6" width="10.625" bestFit="1" customWidth="1"/>
    <col min="7" max="7" width="4.875" customWidth="1"/>
    <col min="8" max="8" width="14.5" bestFit="1" customWidth="1"/>
    <col min="9" max="9" width="11.125" customWidth="1"/>
  </cols>
  <sheetData>
    <row r="2" spans="2:9" x14ac:dyDescent="0.25">
      <c r="B2" s="36" t="s">
        <v>19</v>
      </c>
      <c r="C2" s="36"/>
      <c r="D2" s="36"/>
      <c r="E2" s="36"/>
      <c r="F2" s="36"/>
      <c r="G2" s="36"/>
      <c r="H2" s="36"/>
      <c r="I2" s="36"/>
    </row>
    <row r="3" spans="2:9" x14ac:dyDescent="0.25">
      <c r="B3" s="7"/>
      <c r="C3" s="7"/>
      <c r="D3" s="7"/>
      <c r="E3" s="7"/>
      <c r="F3" s="7"/>
    </row>
    <row r="4" spans="2:9" x14ac:dyDescent="0.25">
      <c r="B4" s="35" t="s">
        <v>17</v>
      </c>
      <c r="C4" s="35"/>
      <c r="D4" s="7"/>
      <c r="E4" s="35" t="s">
        <v>16</v>
      </c>
      <c r="F4" s="35"/>
      <c r="H4" s="35" t="s">
        <v>25</v>
      </c>
      <c r="I4" s="35"/>
    </row>
    <row r="5" spans="2:9" x14ac:dyDescent="0.25">
      <c r="B5" s="7" t="s">
        <v>16</v>
      </c>
      <c r="C5" s="14">
        <v>-100000</v>
      </c>
      <c r="D5" s="7"/>
      <c r="E5" s="7" t="s">
        <v>17</v>
      </c>
      <c r="F5" s="14">
        <f>-C9</f>
        <v>-79383.22410201696</v>
      </c>
      <c r="H5" s="7" t="s">
        <v>17</v>
      </c>
      <c r="I5" s="14">
        <f>F5</f>
        <v>-79383.22410201696</v>
      </c>
    </row>
    <row r="6" spans="2:9" x14ac:dyDescent="0.25">
      <c r="B6" s="9" t="s">
        <v>18</v>
      </c>
      <c r="C6" s="15">
        <v>3</v>
      </c>
      <c r="D6" s="9"/>
      <c r="E6" s="7" t="s">
        <v>18</v>
      </c>
      <c r="F6" s="15">
        <v>30</v>
      </c>
      <c r="H6" s="7" t="s">
        <v>26</v>
      </c>
      <c r="I6" s="14">
        <v>-2000</v>
      </c>
    </row>
    <row r="7" spans="2:9" x14ac:dyDescent="0.25">
      <c r="B7" s="9" t="s">
        <v>1</v>
      </c>
      <c r="C7" s="16">
        <v>0.08</v>
      </c>
      <c r="D7" s="9"/>
      <c r="E7" s="9" t="s">
        <v>1</v>
      </c>
      <c r="F7" s="16">
        <v>0.08</v>
      </c>
      <c r="H7" s="7" t="s">
        <v>18</v>
      </c>
      <c r="I7" s="15">
        <v>30</v>
      </c>
    </row>
    <row r="8" spans="2:9" x14ac:dyDescent="0.25">
      <c r="B8" s="9"/>
      <c r="C8" s="15"/>
      <c r="D8" s="9"/>
      <c r="E8" s="9"/>
      <c r="F8" s="15"/>
      <c r="H8" s="9" t="s">
        <v>1</v>
      </c>
      <c r="I8" s="16">
        <v>0.08</v>
      </c>
    </row>
    <row r="9" spans="2:9" x14ac:dyDescent="0.25">
      <c r="B9" s="12" t="s">
        <v>17</v>
      </c>
      <c r="C9" s="27">
        <f>PV(C7,C6,,C5)</f>
        <v>79383.22410201696</v>
      </c>
      <c r="D9" s="13"/>
      <c r="E9" s="12" t="s">
        <v>16</v>
      </c>
      <c r="F9" s="27">
        <f>FV(F7,F6,,F5)</f>
        <v>798806.14688702207</v>
      </c>
      <c r="H9" s="9"/>
      <c r="I9" s="15"/>
    </row>
    <row r="10" spans="2:9" x14ac:dyDescent="0.25">
      <c r="H10" s="12" t="s">
        <v>16</v>
      </c>
      <c r="I10" s="27">
        <f>FV(I8,I7,I6,I5)</f>
        <v>1025372.5691138582</v>
      </c>
    </row>
  </sheetData>
  <mergeCells count="4">
    <mergeCell ref="B4:C4"/>
    <mergeCell ref="E4:F4"/>
    <mergeCell ref="H4:I4"/>
    <mergeCell ref="B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97490-C588-0245-A751-0F07A0726140}">
  <dimension ref="B2:I16"/>
  <sheetViews>
    <sheetView showGridLines="0" zoomScale="120" zoomScaleNormal="120" workbookViewId="0">
      <selection activeCell="C17" sqref="C17"/>
    </sheetView>
  </sheetViews>
  <sheetFormatPr defaultColWidth="10.625" defaultRowHeight="15.75" x14ac:dyDescent="0.25"/>
  <cols>
    <col min="2" max="2" width="24.375" customWidth="1"/>
    <col min="4" max="5" width="11" bestFit="1" customWidth="1"/>
    <col min="6" max="7" width="11.5" bestFit="1" customWidth="1"/>
    <col min="8" max="8" width="11" customWidth="1"/>
  </cols>
  <sheetData>
    <row r="2" spans="2:9" x14ac:dyDescent="0.25">
      <c r="B2" s="36" t="s">
        <v>24</v>
      </c>
      <c r="C2" s="36"/>
      <c r="D2" s="36"/>
      <c r="E2" s="36"/>
      <c r="F2" s="36"/>
      <c r="G2" s="36"/>
      <c r="H2" s="36"/>
    </row>
    <row r="3" spans="2:9" x14ac:dyDescent="0.25">
      <c r="B3" s="24" t="s">
        <v>22</v>
      </c>
      <c r="C3" s="21">
        <v>0</v>
      </c>
      <c r="D3" s="21">
        <v>1</v>
      </c>
      <c r="E3" s="21">
        <v>2</v>
      </c>
      <c r="F3" s="21">
        <v>3</v>
      </c>
      <c r="G3" s="21">
        <v>4</v>
      </c>
      <c r="H3" s="21">
        <v>5</v>
      </c>
    </row>
    <row r="4" spans="2:9" x14ac:dyDescent="0.25">
      <c r="B4" s="1" t="s">
        <v>20</v>
      </c>
      <c r="C4" s="18">
        <v>43101</v>
      </c>
      <c r="D4" s="18">
        <f>EDATE(C4,6)</f>
        <v>43282</v>
      </c>
      <c r="E4" s="18">
        <f t="shared" ref="E4:G4" si="0">EDATE(D4,6)</f>
        <v>43466</v>
      </c>
      <c r="F4" s="18">
        <f t="shared" si="0"/>
        <v>43647</v>
      </c>
      <c r="G4" s="18">
        <f t="shared" si="0"/>
        <v>43831</v>
      </c>
      <c r="H4" s="18">
        <f t="shared" ref="H4" si="1">EDATE(G4,6)</f>
        <v>44013</v>
      </c>
    </row>
    <row r="5" spans="2:9" x14ac:dyDescent="0.25">
      <c r="B5" s="1"/>
      <c r="C5" s="18"/>
      <c r="D5" s="18"/>
      <c r="E5" s="18"/>
      <c r="F5" s="18"/>
      <c r="G5" s="18"/>
      <c r="H5" s="18"/>
    </row>
    <row r="6" spans="2:9" x14ac:dyDescent="0.25">
      <c r="B6" s="1" t="s">
        <v>0</v>
      </c>
      <c r="C6" s="20">
        <v>-500000</v>
      </c>
      <c r="D6" s="32">
        <v>35000</v>
      </c>
      <c r="E6" s="32">
        <v>60000</v>
      </c>
      <c r="F6" s="32">
        <v>100000</v>
      </c>
      <c r="G6" s="32">
        <v>150000</v>
      </c>
      <c r="H6" s="32">
        <v>300000</v>
      </c>
    </row>
    <row r="7" spans="2:9" x14ac:dyDescent="0.25">
      <c r="B7" s="1"/>
    </row>
    <row r="8" spans="2:9" x14ac:dyDescent="0.25">
      <c r="B8" s="1" t="s">
        <v>15</v>
      </c>
      <c r="C8" s="26">
        <v>0.06</v>
      </c>
    </row>
    <row r="10" spans="2:9" x14ac:dyDescent="0.25">
      <c r="B10" s="1" t="s">
        <v>2</v>
      </c>
      <c r="C10" s="25">
        <f>NPV(C8,D6:H6)+C6</f>
        <v>13372.083974132955</v>
      </c>
      <c r="H10" s="28"/>
      <c r="I10" s="29"/>
    </row>
    <row r="11" spans="2:9" x14ac:dyDescent="0.25">
      <c r="C11" s="22"/>
      <c r="H11" s="28"/>
    </row>
    <row r="12" spans="2:9" x14ac:dyDescent="0.25">
      <c r="B12" s="1" t="s">
        <v>21</v>
      </c>
      <c r="C12" s="25">
        <f>XNPV(C8,C6:H6,C4:H4)</f>
        <v>75112.061362963374</v>
      </c>
      <c r="H12" s="28"/>
    </row>
    <row r="13" spans="2:9" x14ac:dyDescent="0.25">
      <c r="C13" s="23"/>
    </row>
    <row r="14" spans="2:9" x14ac:dyDescent="0.25">
      <c r="B14" s="1" t="s">
        <v>3</v>
      </c>
      <c r="C14" s="30">
        <f>IRR(C6:H6)</f>
        <v>6.7259882585714692E-2</v>
      </c>
    </row>
    <row r="15" spans="2:9" x14ac:dyDescent="0.25">
      <c r="C15" s="31"/>
    </row>
    <row r="16" spans="2:9" x14ac:dyDescent="0.25">
      <c r="B16" s="1" t="s">
        <v>23</v>
      </c>
      <c r="C16" s="30">
        <f>XIRR(C6:H6,C4:H4)</f>
        <v>0.13916199803352355</v>
      </c>
    </row>
  </sheetData>
  <mergeCells count="1">
    <mergeCell ref="B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39555-C549-B44E-A55B-D563671A7F15}">
  <dimension ref="B2:I65"/>
  <sheetViews>
    <sheetView showGridLines="0" tabSelected="1" zoomScale="130" zoomScaleNormal="130" workbookViewId="0">
      <selection activeCell="I6" sqref="I6:I64"/>
    </sheetView>
  </sheetViews>
  <sheetFormatPr defaultColWidth="10.625" defaultRowHeight="15.75" x14ac:dyDescent="0.25"/>
  <cols>
    <col min="2" max="2" width="19.125" bestFit="1" customWidth="1"/>
    <col min="3" max="3" width="9" bestFit="1" customWidth="1"/>
    <col min="4" max="4" width="6" customWidth="1"/>
    <col min="5" max="5" width="10" bestFit="1" customWidth="1"/>
    <col min="6" max="6" width="8.5" bestFit="1" customWidth="1"/>
    <col min="7" max="7" width="7.5" bestFit="1" customWidth="1"/>
    <col min="8" max="8" width="8.125" bestFit="1" customWidth="1"/>
    <col min="9" max="9" width="17.125" bestFit="1" customWidth="1"/>
  </cols>
  <sheetData>
    <row r="2" spans="2:9" x14ac:dyDescent="0.25">
      <c r="B2" s="37" t="s">
        <v>4</v>
      </c>
      <c r="C2" s="37"/>
      <c r="D2" s="37"/>
      <c r="E2" s="37"/>
      <c r="F2" s="37"/>
      <c r="G2" s="37"/>
      <c r="H2" s="37"/>
      <c r="I2" s="37"/>
    </row>
    <row r="3" spans="2:9" x14ac:dyDescent="0.25">
      <c r="B3" s="8"/>
      <c r="C3" s="8"/>
      <c r="D3" s="8"/>
      <c r="E3" s="8"/>
      <c r="F3" s="8"/>
    </row>
    <row r="4" spans="2:9" x14ac:dyDescent="0.25">
      <c r="B4" s="35" t="s">
        <v>5</v>
      </c>
      <c r="C4" s="35"/>
      <c r="D4" s="4"/>
      <c r="E4" s="17" t="s">
        <v>29</v>
      </c>
      <c r="F4" s="17" t="s">
        <v>30</v>
      </c>
      <c r="G4" s="17" t="s">
        <v>12</v>
      </c>
      <c r="H4" s="17" t="s">
        <v>13</v>
      </c>
      <c r="I4" s="17" t="s">
        <v>14</v>
      </c>
    </row>
    <row r="5" spans="2:9" x14ac:dyDescent="0.25">
      <c r="B5" s="5" t="s">
        <v>7</v>
      </c>
      <c r="C5" s="10">
        <v>500000</v>
      </c>
      <c r="D5" s="4"/>
      <c r="E5" cm="1">
        <f t="array" ref="E5:E64">_xlfn.SEQUENCE(60)</f>
        <v>1</v>
      </c>
      <c r="F5" s="38">
        <f>-$C$12</f>
        <v>9900.5992701747673</v>
      </c>
      <c r="G5" s="34">
        <f>C5*C8</f>
        <v>2916.666666666667</v>
      </c>
      <c r="H5" s="34">
        <f>F5-G5</f>
        <v>6983.9326035081003</v>
      </c>
      <c r="I5" s="34">
        <f>C5-H5</f>
        <v>493016.06739649188</v>
      </c>
    </row>
    <row r="6" spans="2:9" x14ac:dyDescent="0.25">
      <c r="B6" s="1" t="s">
        <v>10</v>
      </c>
      <c r="C6" s="11">
        <v>7.0000000000000007E-2</v>
      </c>
      <c r="E6" s="19">
        <v>2</v>
      </c>
      <c r="F6" s="38">
        <f t="shared" ref="F6:F65" si="0">-$C$12</f>
        <v>9900.5992701747673</v>
      </c>
      <c r="G6" s="34">
        <f>I5*$C$8</f>
        <v>2875.9270598128696</v>
      </c>
      <c r="H6" s="34">
        <f>F6-G6</f>
        <v>7024.6722103618977</v>
      </c>
      <c r="I6" s="34">
        <f>I5-H6</f>
        <v>485991.39518612996</v>
      </c>
    </row>
    <row r="7" spans="2:9" x14ac:dyDescent="0.25">
      <c r="B7" s="1" t="s">
        <v>18</v>
      </c>
      <c r="C7" s="32">
        <v>5</v>
      </c>
      <c r="E7" s="19">
        <v>3</v>
      </c>
      <c r="F7" s="38">
        <f t="shared" si="0"/>
        <v>9900.5992701747673</v>
      </c>
      <c r="G7" s="34">
        <f t="shared" ref="G7:G64" si="1">I6*$C$8</f>
        <v>2834.949805252425</v>
      </c>
      <c r="H7" s="34">
        <f t="shared" ref="H7:H64" si="2">F7-G7</f>
        <v>7065.6494649223423</v>
      </c>
      <c r="I7" s="34">
        <f t="shared" ref="I7:I64" si="3">I6-H7</f>
        <v>478925.74572120764</v>
      </c>
    </row>
    <row r="8" spans="2:9" x14ac:dyDescent="0.25">
      <c r="B8" s="1" t="s">
        <v>11</v>
      </c>
      <c r="C8" s="3">
        <f>C6/12</f>
        <v>5.8333333333333336E-3</v>
      </c>
      <c r="E8" s="19">
        <v>4</v>
      </c>
      <c r="F8" s="38">
        <f t="shared" si="0"/>
        <v>9900.5992701747673</v>
      </c>
      <c r="G8" s="34">
        <f t="shared" si="1"/>
        <v>2793.7335167070446</v>
      </c>
      <c r="H8" s="34">
        <f t="shared" si="2"/>
        <v>7106.8657534677222</v>
      </c>
      <c r="I8" s="34">
        <f t="shared" si="3"/>
        <v>471818.87996773992</v>
      </c>
    </row>
    <row r="9" spans="2:9" x14ac:dyDescent="0.25">
      <c r="B9" s="1" t="s">
        <v>9</v>
      </c>
      <c r="C9" s="33">
        <f>C7*12</f>
        <v>60</v>
      </c>
      <c r="E9" s="19">
        <v>5</v>
      </c>
      <c r="F9" s="38">
        <f t="shared" si="0"/>
        <v>9900.5992701747673</v>
      </c>
      <c r="G9" s="34">
        <f t="shared" si="1"/>
        <v>2752.2767998118165</v>
      </c>
      <c r="H9" s="34">
        <f t="shared" si="2"/>
        <v>7148.3224703629512</v>
      </c>
      <c r="I9" s="34">
        <f t="shared" si="3"/>
        <v>464670.55749737698</v>
      </c>
    </row>
    <row r="10" spans="2:9" x14ac:dyDescent="0.25">
      <c r="E10" s="19">
        <v>6</v>
      </c>
      <c r="F10" s="38">
        <f t="shared" si="0"/>
        <v>9900.5992701747673</v>
      </c>
      <c r="G10" s="34">
        <f t="shared" si="1"/>
        <v>2710.5782520680327</v>
      </c>
      <c r="H10" s="34">
        <f t="shared" si="2"/>
        <v>7190.0210181067341</v>
      </c>
      <c r="I10" s="34">
        <f t="shared" si="3"/>
        <v>457480.53647927026</v>
      </c>
    </row>
    <row r="11" spans="2:9" x14ac:dyDescent="0.25">
      <c r="B11" s="35" t="s">
        <v>6</v>
      </c>
      <c r="C11" s="35"/>
      <c r="E11" s="19">
        <v>7</v>
      </c>
      <c r="F11" s="38">
        <f t="shared" si="0"/>
        <v>9900.5992701747673</v>
      </c>
      <c r="G11" s="34">
        <f t="shared" si="1"/>
        <v>2668.6364627957432</v>
      </c>
      <c r="H11" s="34">
        <f t="shared" si="2"/>
        <v>7231.9628073790245</v>
      </c>
      <c r="I11" s="34">
        <f t="shared" si="3"/>
        <v>450248.57367189124</v>
      </c>
    </row>
    <row r="12" spans="2:9" x14ac:dyDescent="0.25">
      <c r="B12" s="6" t="s">
        <v>8</v>
      </c>
      <c r="C12" s="6">
        <f>PMT(C8,C9,C5,)</f>
        <v>-9900.5992701747673</v>
      </c>
      <c r="E12" s="19">
        <v>8</v>
      </c>
      <c r="F12" s="38">
        <f t="shared" si="0"/>
        <v>9900.5992701747673</v>
      </c>
      <c r="G12" s="34">
        <f t="shared" si="1"/>
        <v>2626.4500130860324</v>
      </c>
      <c r="H12" s="34">
        <f t="shared" si="2"/>
        <v>7274.1492570887349</v>
      </c>
      <c r="I12" s="34">
        <f t="shared" si="3"/>
        <v>442974.42441480252</v>
      </c>
    </row>
    <row r="13" spans="2:9" x14ac:dyDescent="0.25">
      <c r="B13" s="2" t="s">
        <v>27</v>
      </c>
      <c r="C13" s="2">
        <f>PPMT(C8,1,C9,C5)</f>
        <v>-6983.9326035081012</v>
      </c>
      <c r="E13" s="19">
        <v>9</v>
      </c>
      <c r="F13" s="38">
        <f t="shared" si="0"/>
        <v>9900.5992701747673</v>
      </c>
      <c r="G13" s="34">
        <f t="shared" si="1"/>
        <v>2584.0174757530149</v>
      </c>
      <c r="H13" s="34">
        <f t="shared" si="2"/>
        <v>7316.5817944217524</v>
      </c>
      <c r="I13" s="34">
        <f t="shared" si="3"/>
        <v>435657.84262038075</v>
      </c>
    </row>
    <row r="14" spans="2:9" x14ac:dyDescent="0.25">
      <c r="B14" s="2" t="s">
        <v>28</v>
      </c>
      <c r="C14" s="2">
        <f>IPMT(C8,1,C9,C5)</f>
        <v>-2916.666666666667</v>
      </c>
      <c r="E14" s="19">
        <v>10</v>
      </c>
      <c r="F14" s="38">
        <f t="shared" si="0"/>
        <v>9900.5992701747673</v>
      </c>
      <c r="G14" s="34">
        <f t="shared" si="1"/>
        <v>2541.3374152855545</v>
      </c>
      <c r="H14" s="34">
        <f t="shared" si="2"/>
        <v>7359.2618548892133</v>
      </c>
      <c r="I14" s="34">
        <f t="shared" si="3"/>
        <v>428298.58076549153</v>
      </c>
    </row>
    <row r="15" spans="2:9" x14ac:dyDescent="0.25">
      <c r="E15" s="19">
        <v>11</v>
      </c>
      <c r="F15" s="38">
        <f t="shared" si="0"/>
        <v>9900.5992701747673</v>
      </c>
      <c r="G15" s="34">
        <f t="shared" si="1"/>
        <v>2498.4083877987005</v>
      </c>
      <c r="H15" s="34">
        <f t="shared" si="2"/>
        <v>7402.1908823760668</v>
      </c>
      <c r="I15" s="34">
        <f t="shared" si="3"/>
        <v>420896.38988311548</v>
      </c>
    </row>
    <row r="16" spans="2:9" x14ac:dyDescent="0.25">
      <c r="E16" s="19">
        <v>12</v>
      </c>
      <c r="F16" s="38">
        <f t="shared" si="0"/>
        <v>9900.5992701747673</v>
      </c>
      <c r="G16" s="34">
        <f t="shared" si="1"/>
        <v>2455.2289409848404</v>
      </c>
      <c r="H16" s="34">
        <f t="shared" si="2"/>
        <v>7445.3703291899274</v>
      </c>
      <c r="I16" s="34">
        <f t="shared" si="3"/>
        <v>413451.01955392555</v>
      </c>
    </row>
    <row r="17" spans="5:9" x14ac:dyDescent="0.25">
      <c r="E17" s="19">
        <v>13</v>
      </c>
      <c r="F17" s="38">
        <f t="shared" si="0"/>
        <v>9900.5992701747673</v>
      </c>
      <c r="G17" s="34">
        <f t="shared" si="1"/>
        <v>2411.797614064566</v>
      </c>
      <c r="H17" s="34">
        <f t="shared" si="2"/>
        <v>7488.8016561102013</v>
      </c>
      <c r="I17" s="34">
        <f t="shared" si="3"/>
        <v>405962.21789781534</v>
      </c>
    </row>
    <row r="18" spans="5:9" x14ac:dyDescent="0.25">
      <c r="E18" s="19">
        <v>14</v>
      </c>
      <c r="F18" s="38">
        <f t="shared" si="0"/>
        <v>9900.5992701747673</v>
      </c>
      <c r="G18" s="34">
        <f t="shared" si="1"/>
        <v>2368.1129377372563</v>
      </c>
      <c r="H18" s="34">
        <f t="shared" si="2"/>
        <v>7532.486332437511</v>
      </c>
      <c r="I18" s="34">
        <f t="shared" si="3"/>
        <v>398429.73156537785</v>
      </c>
    </row>
    <row r="19" spans="5:9" x14ac:dyDescent="0.25">
      <c r="E19" s="19">
        <v>15</v>
      </c>
      <c r="F19" s="38">
        <f t="shared" si="0"/>
        <v>9900.5992701747673</v>
      </c>
      <c r="G19" s="34">
        <f t="shared" si="1"/>
        <v>2324.1734341313709</v>
      </c>
      <c r="H19" s="34">
        <f t="shared" si="2"/>
        <v>7576.425836043396</v>
      </c>
      <c r="I19" s="34">
        <f t="shared" si="3"/>
        <v>390853.30572933448</v>
      </c>
    </row>
    <row r="20" spans="5:9" x14ac:dyDescent="0.25">
      <c r="E20" s="19">
        <v>16</v>
      </c>
      <c r="F20" s="38">
        <f t="shared" si="0"/>
        <v>9900.5992701747673</v>
      </c>
      <c r="G20" s="34">
        <f t="shared" si="1"/>
        <v>2279.977616754451</v>
      </c>
      <c r="H20" s="34">
        <f t="shared" si="2"/>
        <v>7620.6216534203159</v>
      </c>
      <c r="I20" s="34">
        <f t="shared" si="3"/>
        <v>383232.68407591415</v>
      </c>
    </row>
    <row r="21" spans="5:9" x14ac:dyDescent="0.25">
      <c r="E21" s="19">
        <v>17</v>
      </c>
      <c r="F21" s="38">
        <f t="shared" si="0"/>
        <v>9900.5992701747673</v>
      </c>
      <c r="G21" s="34">
        <f t="shared" si="1"/>
        <v>2235.5239904428327</v>
      </c>
      <c r="H21" s="34">
        <f t="shared" si="2"/>
        <v>7665.0752797319346</v>
      </c>
      <c r="I21" s="34">
        <f t="shared" si="3"/>
        <v>375567.6087961822</v>
      </c>
    </row>
    <row r="22" spans="5:9" x14ac:dyDescent="0.25">
      <c r="E22" s="19">
        <v>18</v>
      </c>
      <c r="F22" s="38">
        <f t="shared" si="0"/>
        <v>9900.5992701747673</v>
      </c>
      <c r="G22" s="34">
        <f t="shared" si="1"/>
        <v>2190.8110513110628</v>
      </c>
      <c r="H22" s="34">
        <f t="shared" si="2"/>
        <v>7709.788218863705</v>
      </c>
      <c r="I22" s="34">
        <f t="shared" si="3"/>
        <v>367857.82057731849</v>
      </c>
    </row>
    <row r="23" spans="5:9" x14ac:dyDescent="0.25">
      <c r="E23" s="19">
        <v>19</v>
      </c>
      <c r="F23" s="38">
        <f t="shared" si="0"/>
        <v>9900.5992701747673</v>
      </c>
      <c r="G23" s="34">
        <f t="shared" si="1"/>
        <v>2145.8372867010248</v>
      </c>
      <c r="H23" s="34">
        <f t="shared" si="2"/>
        <v>7754.7619834737425</v>
      </c>
      <c r="I23" s="34">
        <f t="shared" si="3"/>
        <v>360103.05859384476</v>
      </c>
    </row>
    <row r="24" spans="5:9" x14ac:dyDescent="0.25">
      <c r="E24" s="19">
        <v>20</v>
      </c>
      <c r="F24" s="38">
        <f t="shared" si="0"/>
        <v>9900.5992701747673</v>
      </c>
      <c r="G24" s="34">
        <f t="shared" si="1"/>
        <v>2100.601175130761</v>
      </c>
      <c r="H24" s="34">
        <f t="shared" si="2"/>
        <v>7799.9980950440058</v>
      </c>
      <c r="I24" s="34">
        <f t="shared" si="3"/>
        <v>352303.06049880077</v>
      </c>
    </row>
    <row r="25" spans="5:9" x14ac:dyDescent="0.25">
      <c r="E25" s="19">
        <v>21</v>
      </c>
      <c r="F25" s="38">
        <f t="shared" si="0"/>
        <v>9900.5992701747673</v>
      </c>
      <c r="G25" s="34">
        <f t="shared" si="1"/>
        <v>2055.1011862430046</v>
      </c>
      <c r="H25" s="34">
        <f t="shared" si="2"/>
        <v>7845.4980839317632</v>
      </c>
      <c r="I25" s="34">
        <f t="shared" si="3"/>
        <v>344457.56241486903</v>
      </c>
    </row>
    <row r="26" spans="5:9" x14ac:dyDescent="0.25">
      <c r="E26" s="19">
        <v>22</v>
      </c>
      <c r="F26" s="38">
        <f t="shared" si="0"/>
        <v>9900.5992701747673</v>
      </c>
      <c r="G26" s="34">
        <f t="shared" si="1"/>
        <v>2009.3357807534028</v>
      </c>
      <c r="H26" s="34">
        <f t="shared" si="2"/>
        <v>7891.2634894213643</v>
      </c>
      <c r="I26" s="34">
        <f t="shared" si="3"/>
        <v>336566.29892544769</v>
      </c>
    </row>
    <row r="27" spans="5:9" x14ac:dyDescent="0.25">
      <c r="E27" s="19">
        <v>23</v>
      </c>
      <c r="F27" s="38">
        <f t="shared" si="0"/>
        <v>9900.5992701747673</v>
      </c>
      <c r="G27" s="34">
        <f t="shared" si="1"/>
        <v>1963.3034103984448</v>
      </c>
      <c r="H27" s="34">
        <f t="shared" si="2"/>
        <v>7937.2958597763227</v>
      </c>
      <c r="I27" s="34">
        <f t="shared" si="3"/>
        <v>328629.00306567136</v>
      </c>
    </row>
    <row r="28" spans="5:9" x14ac:dyDescent="0.25">
      <c r="E28" s="19">
        <v>24</v>
      </c>
      <c r="F28" s="38">
        <f t="shared" si="0"/>
        <v>9900.5992701747673</v>
      </c>
      <c r="G28" s="34">
        <f t="shared" si="1"/>
        <v>1917.0025178830831</v>
      </c>
      <c r="H28" s="34">
        <f t="shared" si="2"/>
        <v>7983.5967522916844</v>
      </c>
      <c r="I28" s="34">
        <f t="shared" si="3"/>
        <v>320645.4063133797</v>
      </c>
    </row>
    <row r="29" spans="5:9" x14ac:dyDescent="0.25">
      <c r="E29" s="19">
        <v>25</v>
      </c>
      <c r="F29" s="38">
        <f t="shared" si="0"/>
        <v>9900.5992701747673</v>
      </c>
      <c r="G29" s="34">
        <f t="shared" si="1"/>
        <v>1870.4315368280484</v>
      </c>
      <c r="H29" s="34">
        <f t="shared" si="2"/>
        <v>8030.1677333467187</v>
      </c>
      <c r="I29" s="34">
        <f t="shared" si="3"/>
        <v>312615.23858003301</v>
      </c>
    </row>
    <row r="30" spans="5:9" x14ac:dyDescent="0.25">
      <c r="E30" s="19">
        <v>26</v>
      </c>
      <c r="F30" s="38">
        <f t="shared" si="0"/>
        <v>9900.5992701747673</v>
      </c>
      <c r="G30" s="34">
        <f t="shared" si="1"/>
        <v>1823.5888917168593</v>
      </c>
      <c r="H30" s="34">
        <f t="shared" si="2"/>
        <v>8077.0103784579078</v>
      </c>
      <c r="I30" s="34">
        <f t="shared" si="3"/>
        <v>304538.22820157511</v>
      </c>
    </row>
    <row r="31" spans="5:9" x14ac:dyDescent="0.25">
      <c r="E31" s="19">
        <v>27</v>
      </c>
      <c r="F31" s="38">
        <f t="shared" si="0"/>
        <v>9900.5992701747673</v>
      </c>
      <c r="G31" s="34">
        <f t="shared" si="1"/>
        <v>1776.4729978425216</v>
      </c>
      <c r="H31" s="34">
        <f t="shared" si="2"/>
        <v>8124.1262723322452</v>
      </c>
      <c r="I31" s="34">
        <f t="shared" si="3"/>
        <v>296414.10192924284</v>
      </c>
    </row>
    <row r="32" spans="5:9" x14ac:dyDescent="0.25">
      <c r="E32" s="19">
        <v>28</v>
      </c>
      <c r="F32" s="38">
        <f t="shared" si="0"/>
        <v>9900.5992701747673</v>
      </c>
      <c r="G32" s="34">
        <f t="shared" si="1"/>
        <v>1729.0822612539166</v>
      </c>
      <c r="H32" s="34">
        <f t="shared" si="2"/>
        <v>8171.5170089208505</v>
      </c>
      <c r="I32" s="34">
        <f t="shared" si="3"/>
        <v>288242.584920322</v>
      </c>
    </row>
    <row r="33" spans="5:9" x14ac:dyDescent="0.25">
      <c r="E33" s="19">
        <v>29</v>
      </c>
      <c r="F33" s="38">
        <f t="shared" si="0"/>
        <v>9900.5992701747673</v>
      </c>
      <c r="G33" s="34">
        <f t="shared" si="1"/>
        <v>1681.4150787018784</v>
      </c>
      <c r="H33" s="34">
        <f t="shared" si="2"/>
        <v>8219.1841914728884</v>
      </c>
      <c r="I33" s="34">
        <f t="shared" si="3"/>
        <v>280023.40072884911</v>
      </c>
    </row>
    <row r="34" spans="5:9" x14ac:dyDescent="0.25">
      <c r="E34" s="19">
        <v>30</v>
      </c>
      <c r="F34" s="38">
        <f t="shared" si="0"/>
        <v>9900.5992701747673</v>
      </c>
      <c r="G34" s="34">
        <f t="shared" si="1"/>
        <v>1633.4698375849532</v>
      </c>
      <c r="H34" s="34">
        <f t="shared" si="2"/>
        <v>8267.1294325898143</v>
      </c>
      <c r="I34" s="34">
        <f t="shared" si="3"/>
        <v>271756.27129625931</v>
      </c>
    </row>
    <row r="35" spans="5:9" x14ac:dyDescent="0.25">
      <c r="E35" s="19">
        <v>31</v>
      </c>
      <c r="F35" s="38">
        <f t="shared" si="0"/>
        <v>9900.5992701747673</v>
      </c>
      <c r="G35" s="34">
        <f t="shared" si="1"/>
        <v>1585.2449158948459</v>
      </c>
      <c r="H35" s="34">
        <f t="shared" si="2"/>
        <v>8315.3543542799216</v>
      </c>
      <c r="I35" s="34">
        <f t="shared" si="3"/>
        <v>263440.91694197938</v>
      </c>
    </row>
    <row r="36" spans="5:9" x14ac:dyDescent="0.25">
      <c r="E36" s="19">
        <v>32</v>
      </c>
      <c r="F36" s="38">
        <f t="shared" si="0"/>
        <v>9900.5992701747673</v>
      </c>
      <c r="G36" s="34">
        <f t="shared" si="1"/>
        <v>1536.7386821615464</v>
      </c>
      <c r="H36" s="34">
        <f t="shared" si="2"/>
        <v>8363.86058801322</v>
      </c>
      <c r="I36" s="34">
        <f t="shared" si="3"/>
        <v>255077.05635396615</v>
      </c>
    </row>
    <row r="37" spans="5:9" x14ac:dyDescent="0.25">
      <c r="E37" s="19">
        <v>33</v>
      </c>
      <c r="F37" s="38">
        <f t="shared" si="0"/>
        <v>9900.5992701747673</v>
      </c>
      <c r="G37" s="34">
        <f t="shared" si="1"/>
        <v>1487.9494953981359</v>
      </c>
      <c r="H37" s="34">
        <f t="shared" si="2"/>
        <v>8412.6497747766316</v>
      </c>
      <c r="I37" s="34">
        <f t="shared" si="3"/>
        <v>246664.40657918953</v>
      </c>
    </row>
    <row r="38" spans="5:9" x14ac:dyDescent="0.25">
      <c r="E38" s="19">
        <v>34</v>
      </c>
      <c r="F38" s="38">
        <f t="shared" si="0"/>
        <v>9900.5992701747673</v>
      </c>
      <c r="G38" s="34">
        <f t="shared" si="1"/>
        <v>1438.8757050452723</v>
      </c>
      <c r="H38" s="34">
        <f t="shared" si="2"/>
        <v>8461.7235651294941</v>
      </c>
      <c r="I38" s="34">
        <f t="shared" si="3"/>
        <v>238202.68301406002</v>
      </c>
    </row>
    <row r="39" spans="5:9" x14ac:dyDescent="0.25">
      <c r="E39" s="19">
        <v>35</v>
      </c>
      <c r="F39" s="38">
        <f t="shared" si="0"/>
        <v>9900.5992701747673</v>
      </c>
      <c r="G39" s="34">
        <f t="shared" si="1"/>
        <v>1389.5156509153501</v>
      </c>
      <c r="H39" s="34">
        <f t="shared" si="2"/>
        <v>8511.0836192594179</v>
      </c>
      <c r="I39" s="34">
        <f t="shared" si="3"/>
        <v>229691.59939480061</v>
      </c>
    </row>
    <row r="40" spans="5:9" x14ac:dyDescent="0.25">
      <c r="E40" s="19">
        <v>36</v>
      </c>
      <c r="F40" s="38">
        <f t="shared" si="0"/>
        <v>9900.5992701747673</v>
      </c>
      <c r="G40" s="34">
        <f t="shared" si="1"/>
        <v>1339.8676631363369</v>
      </c>
      <c r="H40" s="34">
        <f t="shared" si="2"/>
        <v>8560.7316070384295</v>
      </c>
      <c r="I40" s="34">
        <f t="shared" si="3"/>
        <v>221130.86778776217</v>
      </c>
    </row>
    <row r="41" spans="5:9" x14ac:dyDescent="0.25">
      <c r="E41" s="19">
        <v>37</v>
      </c>
      <c r="F41" s="38">
        <f t="shared" si="0"/>
        <v>9900.5992701747673</v>
      </c>
      <c r="G41" s="34">
        <f t="shared" si="1"/>
        <v>1289.9300620952793</v>
      </c>
      <c r="H41" s="34">
        <f t="shared" si="2"/>
        <v>8610.6692080794874</v>
      </c>
      <c r="I41" s="34">
        <f t="shared" si="3"/>
        <v>212520.19857968268</v>
      </c>
    </row>
    <row r="42" spans="5:9" x14ac:dyDescent="0.25">
      <c r="E42" s="19">
        <v>38</v>
      </c>
      <c r="F42" s="38">
        <f t="shared" si="0"/>
        <v>9900.5992701747673</v>
      </c>
      <c r="G42" s="34">
        <f t="shared" si="1"/>
        <v>1239.7011583814824</v>
      </c>
      <c r="H42" s="34">
        <f t="shared" si="2"/>
        <v>8660.8981117932854</v>
      </c>
      <c r="I42" s="34">
        <f t="shared" si="3"/>
        <v>203859.30046788941</v>
      </c>
    </row>
    <row r="43" spans="5:9" x14ac:dyDescent="0.25">
      <c r="E43" s="19">
        <v>39</v>
      </c>
      <c r="F43" s="38">
        <f t="shared" si="0"/>
        <v>9900.5992701747673</v>
      </c>
      <c r="G43" s="34">
        <f t="shared" si="1"/>
        <v>1189.1792527293549</v>
      </c>
      <c r="H43" s="34">
        <f t="shared" si="2"/>
        <v>8711.4200174454127</v>
      </c>
      <c r="I43" s="34">
        <f t="shared" si="3"/>
        <v>195147.880450444</v>
      </c>
    </row>
    <row r="44" spans="5:9" x14ac:dyDescent="0.25">
      <c r="E44" s="19">
        <v>40</v>
      </c>
      <c r="F44" s="38">
        <f t="shared" si="0"/>
        <v>9900.5992701747673</v>
      </c>
      <c r="G44" s="34">
        <f t="shared" si="1"/>
        <v>1138.3626359609234</v>
      </c>
      <c r="H44" s="34">
        <f t="shared" si="2"/>
        <v>8762.2366342138448</v>
      </c>
      <c r="I44" s="34">
        <f t="shared" si="3"/>
        <v>186385.64381623015</v>
      </c>
    </row>
    <row r="45" spans="5:9" x14ac:dyDescent="0.25">
      <c r="E45" s="19">
        <v>41</v>
      </c>
      <c r="F45" s="38">
        <f t="shared" si="0"/>
        <v>9900.5992701747673</v>
      </c>
      <c r="G45" s="34">
        <f t="shared" si="1"/>
        <v>1087.2495889280092</v>
      </c>
      <c r="H45" s="34">
        <f t="shared" si="2"/>
        <v>8813.3496812467583</v>
      </c>
      <c r="I45" s="34">
        <f t="shared" si="3"/>
        <v>177572.29413498339</v>
      </c>
    </row>
    <row r="46" spans="5:9" x14ac:dyDescent="0.25">
      <c r="E46" s="19">
        <v>42</v>
      </c>
      <c r="F46" s="38">
        <f t="shared" si="0"/>
        <v>9900.5992701747673</v>
      </c>
      <c r="G46" s="34">
        <f t="shared" si="1"/>
        <v>1035.8383824540697</v>
      </c>
      <c r="H46" s="34">
        <f t="shared" si="2"/>
        <v>8864.7608877206985</v>
      </c>
      <c r="I46" s="34">
        <f t="shared" si="3"/>
        <v>168707.53324726268</v>
      </c>
    </row>
    <row r="47" spans="5:9" x14ac:dyDescent="0.25">
      <c r="E47" s="19">
        <v>43</v>
      </c>
      <c r="F47" s="38">
        <f t="shared" si="0"/>
        <v>9900.5992701747673</v>
      </c>
      <c r="G47" s="34">
        <f t="shared" si="1"/>
        <v>984.12727727569904</v>
      </c>
      <c r="H47" s="34">
        <f t="shared" si="2"/>
        <v>8916.4719928990689</v>
      </c>
      <c r="I47" s="34">
        <f t="shared" si="3"/>
        <v>159791.06125436359</v>
      </c>
    </row>
    <row r="48" spans="5:9" x14ac:dyDescent="0.25">
      <c r="E48" s="19">
        <v>44</v>
      </c>
      <c r="F48" s="38">
        <f t="shared" si="0"/>
        <v>9900.5992701747673</v>
      </c>
      <c r="G48" s="34">
        <f t="shared" si="1"/>
        <v>932.11452398378765</v>
      </c>
      <c r="H48" s="34">
        <f t="shared" si="2"/>
        <v>8968.4847461909794</v>
      </c>
      <c r="I48" s="34">
        <f t="shared" si="3"/>
        <v>150822.57650817261</v>
      </c>
    </row>
    <row r="49" spans="5:9" x14ac:dyDescent="0.25">
      <c r="E49" s="19">
        <v>45</v>
      </c>
      <c r="F49" s="38">
        <f t="shared" si="0"/>
        <v>9900.5992701747673</v>
      </c>
      <c r="G49" s="34">
        <f t="shared" si="1"/>
        <v>879.7983629643403</v>
      </c>
      <c r="H49" s="34">
        <f t="shared" si="2"/>
        <v>9020.8009072104269</v>
      </c>
      <c r="I49" s="34">
        <f t="shared" si="3"/>
        <v>141801.7756009622</v>
      </c>
    </row>
    <row r="50" spans="5:9" x14ac:dyDescent="0.25">
      <c r="E50" s="19">
        <v>46</v>
      </c>
      <c r="F50" s="38">
        <f t="shared" si="0"/>
        <v>9900.5992701747673</v>
      </c>
      <c r="G50" s="34">
        <f t="shared" si="1"/>
        <v>827.17702433894613</v>
      </c>
      <c r="H50" s="34">
        <f t="shared" si="2"/>
        <v>9073.4222458358217</v>
      </c>
      <c r="I50" s="34">
        <f t="shared" si="3"/>
        <v>132728.35335512637</v>
      </c>
    </row>
    <row r="51" spans="5:9" x14ac:dyDescent="0.25">
      <c r="E51" s="19">
        <v>47</v>
      </c>
      <c r="F51" s="38">
        <f t="shared" si="0"/>
        <v>9900.5992701747673</v>
      </c>
      <c r="G51" s="34">
        <f t="shared" si="1"/>
        <v>774.24872790490383</v>
      </c>
      <c r="H51" s="34">
        <f t="shared" si="2"/>
        <v>9126.3505422698636</v>
      </c>
      <c r="I51" s="34">
        <f t="shared" si="3"/>
        <v>123602.0028128565</v>
      </c>
    </row>
    <row r="52" spans="5:9" x14ac:dyDescent="0.25">
      <c r="E52" s="19">
        <v>48</v>
      </c>
      <c r="F52" s="38">
        <f t="shared" si="0"/>
        <v>9900.5992701747673</v>
      </c>
      <c r="G52" s="34">
        <f t="shared" si="1"/>
        <v>721.01168307499631</v>
      </c>
      <c r="H52" s="34">
        <f t="shared" si="2"/>
        <v>9179.5875870997716</v>
      </c>
      <c r="I52" s="34">
        <f t="shared" si="3"/>
        <v>114422.41522575673</v>
      </c>
    </row>
    <row r="53" spans="5:9" x14ac:dyDescent="0.25">
      <c r="E53" s="19">
        <v>49</v>
      </c>
      <c r="F53" s="38">
        <f t="shared" si="0"/>
        <v>9900.5992701747673</v>
      </c>
      <c r="G53" s="34">
        <f t="shared" si="1"/>
        <v>667.46408881691434</v>
      </c>
      <c r="H53" s="34">
        <f t="shared" si="2"/>
        <v>9233.1351813578531</v>
      </c>
      <c r="I53" s="34">
        <f t="shared" si="3"/>
        <v>105189.28004439888</v>
      </c>
    </row>
    <row r="54" spans="5:9" x14ac:dyDescent="0.25">
      <c r="E54" s="19">
        <v>50</v>
      </c>
      <c r="F54" s="38">
        <f t="shared" si="0"/>
        <v>9900.5992701747673</v>
      </c>
      <c r="G54" s="34">
        <f t="shared" si="1"/>
        <v>613.60413359232689</v>
      </c>
      <c r="H54" s="34">
        <f t="shared" si="2"/>
        <v>9286.99513658244</v>
      </c>
      <c r="I54" s="34">
        <f t="shared" si="3"/>
        <v>95902.284907816444</v>
      </c>
    </row>
    <row r="55" spans="5:9" x14ac:dyDescent="0.25">
      <c r="E55" s="19">
        <v>51</v>
      </c>
      <c r="F55" s="38">
        <f t="shared" si="0"/>
        <v>9900.5992701747673</v>
      </c>
      <c r="G55" s="34">
        <f t="shared" si="1"/>
        <v>559.42999529559597</v>
      </c>
      <c r="H55" s="34">
        <f t="shared" si="2"/>
        <v>9341.169274879172</v>
      </c>
      <c r="I55" s="34">
        <f t="shared" si="3"/>
        <v>86561.115632937275</v>
      </c>
    </row>
    <row r="56" spans="5:9" x14ac:dyDescent="0.25">
      <c r="E56" s="19">
        <v>52</v>
      </c>
      <c r="F56" s="38">
        <f t="shared" si="0"/>
        <v>9900.5992701747673</v>
      </c>
      <c r="G56" s="34">
        <f t="shared" si="1"/>
        <v>504.93984119213411</v>
      </c>
      <c r="H56" s="34">
        <f t="shared" si="2"/>
        <v>9395.6594289826335</v>
      </c>
      <c r="I56" s="34">
        <f t="shared" si="3"/>
        <v>77165.456203954644</v>
      </c>
    </row>
    <row r="57" spans="5:9" x14ac:dyDescent="0.25">
      <c r="E57" s="19">
        <v>53</v>
      </c>
      <c r="F57" s="38">
        <f t="shared" si="0"/>
        <v>9900.5992701747673</v>
      </c>
      <c r="G57" s="34">
        <f t="shared" si="1"/>
        <v>450.13182785640208</v>
      </c>
      <c r="H57" s="34">
        <f t="shared" si="2"/>
        <v>9450.467442318366</v>
      </c>
      <c r="I57" s="34">
        <f t="shared" si="3"/>
        <v>67714.988761636283</v>
      </c>
    </row>
    <row r="58" spans="5:9" x14ac:dyDescent="0.25">
      <c r="E58" s="19">
        <v>54</v>
      </c>
      <c r="F58" s="38">
        <f t="shared" si="0"/>
        <v>9900.5992701747673</v>
      </c>
      <c r="G58" s="34">
        <f t="shared" si="1"/>
        <v>395.00410110954499</v>
      </c>
      <c r="H58" s="34">
        <f t="shared" si="2"/>
        <v>9505.5951690652219</v>
      </c>
      <c r="I58" s="34">
        <f t="shared" si="3"/>
        <v>58209.393592571061</v>
      </c>
    </row>
    <row r="59" spans="5:9" x14ac:dyDescent="0.25">
      <c r="E59" s="19">
        <v>55</v>
      </c>
      <c r="F59" s="38">
        <f t="shared" si="0"/>
        <v>9900.5992701747673</v>
      </c>
      <c r="G59" s="34">
        <f t="shared" si="1"/>
        <v>339.55479595666452</v>
      </c>
      <c r="H59" s="34">
        <f t="shared" si="2"/>
        <v>9561.0444742181026</v>
      </c>
      <c r="I59" s="34">
        <f t="shared" si="3"/>
        <v>48648.349118352955</v>
      </c>
    </row>
    <row r="60" spans="5:9" x14ac:dyDescent="0.25">
      <c r="E60" s="19">
        <v>56</v>
      </c>
      <c r="F60" s="38">
        <f t="shared" si="0"/>
        <v>9900.5992701747673</v>
      </c>
      <c r="G60" s="34">
        <f t="shared" si="1"/>
        <v>283.78203652372559</v>
      </c>
      <c r="H60" s="34">
        <f t="shared" si="2"/>
        <v>9616.8172336510415</v>
      </c>
      <c r="I60" s="34">
        <f t="shared" si="3"/>
        <v>39031.531884701915</v>
      </c>
    </row>
    <row r="61" spans="5:9" x14ac:dyDescent="0.25">
      <c r="E61" s="19">
        <v>57</v>
      </c>
      <c r="F61" s="38">
        <f t="shared" si="0"/>
        <v>9900.5992701747673</v>
      </c>
      <c r="G61" s="34">
        <f t="shared" si="1"/>
        <v>227.68393599409453</v>
      </c>
      <c r="H61" s="34">
        <f t="shared" si="2"/>
        <v>9672.9153341806723</v>
      </c>
      <c r="I61" s="34">
        <f t="shared" si="3"/>
        <v>29358.616550521241</v>
      </c>
    </row>
    <row r="62" spans="5:9" x14ac:dyDescent="0.25">
      <c r="E62" s="19">
        <v>58</v>
      </c>
      <c r="F62" s="38">
        <f t="shared" si="0"/>
        <v>9900.5992701747673</v>
      </c>
      <c r="G62" s="34">
        <f t="shared" si="1"/>
        <v>171.25859654470725</v>
      </c>
      <c r="H62" s="34">
        <f t="shared" si="2"/>
        <v>9729.3406736300603</v>
      </c>
      <c r="I62" s="34">
        <f t="shared" si="3"/>
        <v>19629.275876891181</v>
      </c>
    </row>
    <row r="63" spans="5:9" x14ac:dyDescent="0.25">
      <c r="E63" s="19">
        <v>59</v>
      </c>
      <c r="F63" s="38">
        <f t="shared" si="0"/>
        <v>9900.5992701747673</v>
      </c>
      <c r="G63" s="34">
        <f t="shared" si="1"/>
        <v>114.50410928186523</v>
      </c>
      <c r="H63" s="34">
        <f t="shared" si="2"/>
        <v>9786.0951608929026</v>
      </c>
      <c r="I63" s="34">
        <f t="shared" si="3"/>
        <v>9843.1807159982782</v>
      </c>
    </row>
    <row r="64" spans="5:9" x14ac:dyDescent="0.25">
      <c r="E64" s="19">
        <v>60</v>
      </c>
      <c r="F64" s="38">
        <f t="shared" si="0"/>
        <v>9900.5992701747673</v>
      </c>
      <c r="G64" s="34">
        <f t="shared" si="1"/>
        <v>57.418554176656627</v>
      </c>
      <c r="H64" s="34">
        <f t="shared" si="2"/>
        <v>9843.1807159981108</v>
      </c>
      <c r="I64" s="34">
        <f t="shared" si="3"/>
        <v>1.673470251262188E-10</v>
      </c>
    </row>
    <row r="65" spans="6:6" x14ac:dyDescent="0.25">
      <c r="F65" s="38"/>
    </row>
  </sheetData>
  <mergeCells count="3">
    <mergeCell ref="B4:C4"/>
    <mergeCell ref="B11:C11"/>
    <mergeCell ref="B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PV &amp; FV</vt:lpstr>
      <vt:lpstr>NPV &amp; IRR</vt:lpstr>
      <vt:lpstr>Loan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MD TAUHID</cp:lastModifiedBy>
  <dcterms:created xsi:type="dcterms:W3CDTF">2021-12-12T17:14:55Z</dcterms:created>
  <dcterms:modified xsi:type="dcterms:W3CDTF">2025-06-01T12:18:54Z</dcterms:modified>
</cp:coreProperties>
</file>