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achwuchsforscher\Lucas Kurzweg\Masterarbeit\Analysen\DSC\"/>
    </mc:Choice>
  </mc:AlternateContent>
  <bookViews>
    <workbookView xWindow="0" yWindow="0" windowWidth="33190" windowHeight="12330"/>
  </bookViews>
  <sheets>
    <sheet name="WFR" sheetId="1" r:id="rId1"/>
    <sheet name="Masse pro Tieg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H50" i="2"/>
  <c r="H53" i="2"/>
  <c r="H56" i="2"/>
  <c r="H59" i="2"/>
  <c r="H44" i="2"/>
  <c r="H40" i="2"/>
  <c r="J6" i="2"/>
  <c r="J28" i="1" l="1"/>
  <c r="J27" i="1"/>
  <c r="W5" i="1" l="1"/>
  <c r="V5" i="1"/>
  <c r="U5" i="1"/>
  <c r="G31" i="2" l="1"/>
  <c r="H28" i="2"/>
  <c r="H31" i="2"/>
  <c r="H34" i="2"/>
  <c r="H37" i="2"/>
  <c r="H25" i="2"/>
  <c r="H9" i="2"/>
  <c r="H12" i="2"/>
  <c r="H15" i="2"/>
  <c r="H18" i="2"/>
  <c r="H21" i="2"/>
  <c r="H6" i="2"/>
  <c r="J50" i="2" l="1"/>
  <c r="K50" i="2"/>
  <c r="J56" i="2"/>
  <c r="K56" i="2"/>
  <c r="K44" i="2"/>
  <c r="J44" i="2"/>
  <c r="J31" i="2"/>
  <c r="K31" i="2"/>
  <c r="J37" i="2"/>
  <c r="K37" i="2"/>
  <c r="K25" i="2"/>
  <c r="J25" i="2"/>
  <c r="J12" i="2"/>
  <c r="K12" i="2"/>
  <c r="J18" i="2"/>
  <c r="K18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" i="2"/>
  <c r="L5" i="1" l="1"/>
  <c r="N5" i="1"/>
  <c r="E2" i="2"/>
  <c r="I1" i="1"/>
  <c r="E61" i="2" l="1"/>
  <c r="F61" i="2" s="1"/>
  <c r="E45" i="2"/>
  <c r="F45" i="2"/>
  <c r="E46" i="2"/>
  <c r="F46" i="2" s="1"/>
  <c r="E47" i="2"/>
  <c r="F47" i="2"/>
  <c r="G47" i="2" s="1"/>
  <c r="E48" i="2"/>
  <c r="F48" i="2"/>
  <c r="E49" i="2"/>
  <c r="F49" i="2"/>
  <c r="E50" i="2"/>
  <c r="F50" i="2" s="1"/>
  <c r="G50" i="2" s="1"/>
  <c r="E51" i="2"/>
  <c r="F51" i="2"/>
  <c r="E52" i="2"/>
  <c r="F52" i="2"/>
  <c r="E53" i="2"/>
  <c r="F53" i="2"/>
  <c r="E54" i="2"/>
  <c r="F54" i="2" s="1"/>
  <c r="G53" i="2" s="1"/>
  <c r="E55" i="2"/>
  <c r="F55" i="2"/>
  <c r="E56" i="2"/>
  <c r="F56" i="2"/>
  <c r="E57" i="2"/>
  <c r="F57" i="2"/>
  <c r="E58" i="2"/>
  <c r="F58" i="2" s="1"/>
  <c r="E59" i="2"/>
  <c r="F59" i="2"/>
  <c r="G59" i="2" s="1"/>
  <c r="E60" i="2"/>
  <c r="F60" i="2"/>
  <c r="E44" i="2"/>
  <c r="F44" i="2" s="1"/>
  <c r="G44" i="2" s="1"/>
  <c r="E26" i="2"/>
  <c r="F26" i="2" s="1"/>
  <c r="E27" i="2"/>
  <c r="F27" i="2"/>
  <c r="E28" i="2"/>
  <c r="F28" i="2"/>
  <c r="G28" i="2" s="1"/>
  <c r="E29" i="2"/>
  <c r="F29" i="2" s="1"/>
  <c r="E30" i="2"/>
  <c r="F30" i="2" s="1"/>
  <c r="E31" i="2"/>
  <c r="F31" i="2" s="1"/>
  <c r="E32" i="2"/>
  <c r="F32" i="2"/>
  <c r="E33" i="2"/>
  <c r="F33" i="2"/>
  <c r="E34" i="2"/>
  <c r="F34" i="2" s="1"/>
  <c r="E35" i="2"/>
  <c r="F35" i="2" s="1"/>
  <c r="G34" i="2" s="1"/>
  <c r="E36" i="2"/>
  <c r="F36" i="2"/>
  <c r="E37" i="2"/>
  <c r="F37" i="2"/>
  <c r="G37" i="2" s="1"/>
  <c r="E38" i="2"/>
  <c r="F38" i="2" s="1"/>
  <c r="E39" i="2"/>
  <c r="F39" i="2"/>
  <c r="E40" i="2"/>
  <c r="F40" i="2" s="1"/>
  <c r="G40" i="2" s="1"/>
  <c r="E41" i="2"/>
  <c r="F41" i="2"/>
  <c r="E42" i="2"/>
  <c r="F42" i="2" s="1"/>
  <c r="F25" i="2"/>
  <c r="G25" i="2" s="1"/>
  <c r="E25" i="2"/>
  <c r="E7" i="2"/>
  <c r="F7" i="2" s="1"/>
  <c r="G6" i="2" s="1"/>
  <c r="E8" i="2"/>
  <c r="F8" i="2"/>
  <c r="E9" i="2"/>
  <c r="F9" i="2"/>
  <c r="E10" i="2"/>
  <c r="F10" i="2" s="1"/>
  <c r="E11" i="2"/>
  <c r="F11" i="2" s="1"/>
  <c r="E12" i="2"/>
  <c r="F12" i="2"/>
  <c r="G12" i="2" s="1"/>
  <c r="E13" i="2"/>
  <c r="F13" i="2"/>
  <c r="E14" i="2"/>
  <c r="F14" i="2" s="1"/>
  <c r="E15" i="2"/>
  <c r="F15" i="2" s="1"/>
  <c r="G15" i="2" s="1"/>
  <c r="E16" i="2"/>
  <c r="F16" i="2"/>
  <c r="E17" i="2"/>
  <c r="F17" i="2"/>
  <c r="E18" i="2"/>
  <c r="F18" i="2" s="1"/>
  <c r="G18" i="2" s="1"/>
  <c r="E19" i="2"/>
  <c r="F19" i="2" s="1"/>
  <c r="E20" i="2"/>
  <c r="F20" i="2"/>
  <c r="E21" i="2"/>
  <c r="F21" i="2"/>
  <c r="E22" i="2"/>
  <c r="F22" i="2" s="1"/>
  <c r="E23" i="2"/>
  <c r="F23" i="2" s="1"/>
  <c r="E6" i="2"/>
  <c r="F6" i="2"/>
  <c r="G9" i="2" l="1"/>
  <c r="G56" i="2"/>
  <c r="G21" i="2"/>
  <c r="J20" i="1"/>
  <c r="K20" i="1"/>
  <c r="O20" i="1" s="1"/>
  <c r="L20" i="1"/>
  <c r="N20" i="1" s="1"/>
  <c r="J21" i="1"/>
  <c r="K21" i="1"/>
  <c r="O21" i="1" s="1"/>
  <c r="L21" i="1"/>
  <c r="N21" i="1" s="1"/>
  <c r="J22" i="1"/>
  <c r="L22" i="1" s="1"/>
  <c r="N22" i="1" s="1"/>
  <c r="K22" i="1"/>
  <c r="O22" i="1" s="1"/>
  <c r="J23" i="1"/>
  <c r="L23" i="1" s="1"/>
  <c r="N23" i="1" s="1"/>
  <c r="K23" i="1"/>
  <c r="O23" i="1" s="1"/>
  <c r="J24" i="1"/>
  <c r="K24" i="1"/>
  <c r="O24" i="1" s="1"/>
  <c r="L24" i="1"/>
  <c r="N24" i="1" s="1"/>
  <c r="P23" i="1" s="1"/>
  <c r="J19" i="1"/>
  <c r="L19" i="1" s="1"/>
  <c r="N19" i="1" s="1"/>
  <c r="K19" i="1"/>
  <c r="O19" i="1" s="1"/>
  <c r="K13" i="1"/>
  <c r="O13" i="1" s="1"/>
  <c r="K14" i="1"/>
  <c r="O14" i="1" s="1"/>
  <c r="K15" i="1"/>
  <c r="O15" i="1" s="1"/>
  <c r="K16" i="1"/>
  <c r="O16" i="1" s="1"/>
  <c r="K17" i="1"/>
  <c r="O17" i="1" s="1"/>
  <c r="K12" i="1"/>
  <c r="O12" i="1" s="1"/>
  <c r="J13" i="1"/>
  <c r="L13" i="1" s="1"/>
  <c r="N13" i="1" s="1"/>
  <c r="J14" i="1"/>
  <c r="L14" i="1" s="1"/>
  <c r="N14" i="1" s="1"/>
  <c r="J15" i="1"/>
  <c r="L15" i="1" s="1"/>
  <c r="N15" i="1" s="1"/>
  <c r="J16" i="1"/>
  <c r="L16" i="1" s="1"/>
  <c r="N16" i="1" s="1"/>
  <c r="J17" i="1"/>
  <c r="L17" i="1" s="1"/>
  <c r="N17" i="1" s="1"/>
  <c r="J12" i="1"/>
  <c r="L12" i="1" s="1"/>
  <c r="N12" i="1" s="1"/>
  <c r="K6" i="1"/>
  <c r="O6" i="1" s="1"/>
  <c r="K7" i="1"/>
  <c r="O7" i="1" s="1"/>
  <c r="K8" i="1"/>
  <c r="O8" i="1" s="1"/>
  <c r="K9" i="1"/>
  <c r="O9" i="1" s="1"/>
  <c r="K10" i="1"/>
  <c r="O10" i="1" s="1"/>
  <c r="K5" i="1"/>
  <c r="O5" i="1" s="1"/>
  <c r="J6" i="1"/>
  <c r="L6" i="1" s="1"/>
  <c r="N6" i="1" s="1"/>
  <c r="J7" i="1"/>
  <c r="L7" i="1" s="1"/>
  <c r="N7" i="1" s="1"/>
  <c r="J8" i="1"/>
  <c r="L8" i="1" s="1"/>
  <c r="N8" i="1" s="1"/>
  <c r="J9" i="1"/>
  <c r="L9" i="1" s="1"/>
  <c r="N9" i="1" s="1"/>
  <c r="J10" i="1"/>
  <c r="L10" i="1" s="1"/>
  <c r="N10" i="1" s="1"/>
  <c r="J5" i="1"/>
  <c r="R21" i="1" l="1"/>
  <c r="R23" i="1"/>
  <c r="P21" i="1"/>
  <c r="R16" i="1"/>
  <c r="P14" i="1"/>
  <c r="R12" i="1"/>
  <c r="P12" i="1"/>
  <c r="P16" i="1"/>
  <c r="R14" i="1"/>
  <c r="P19" i="1"/>
  <c r="P5" i="1"/>
  <c r="R19" i="1"/>
  <c r="R9" i="1"/>
  <c r="R5" i="1"/>
  <c r="R7" i="1"/>
  <c r="P7" i="1"/>
  <c r="P9" i="1"/>
</calcChain>
</file>

<file path=xl/sharedStrings.xml><?xml version="1.0" encoding="utf-8"?>
<sst xmlns="http://schemas.openxmlformats.org/spreadsheetml/2006/main" count="128" uniqueCount="55">
  <si>
    <t>Zusammensetzung</t>
  </si>
  <si>
    <t>Temperaturprogramm</t>
  </si>
  <si>
    <t>Auswertung</t>
  </si>
  <si>
    <t xml:space="preserve">Lfd. Nr. </t>
  </si>
  <si>
    <t>Bezeichnung</t>
  </si>
  <si>
    <t>Matrix</t>
  </si>
  <si>
    <t>Polymer</t>
  </si>
  <si>
    <t>Masse Polymer [g]</t>
  </si>
  <si>
    <t>Schmelzenthalpie [J/g]</t>
  </si>
  <si>
    <r>
      <t>σ</t>
    </r>
    <r>
      <rPr>
        <sz val="10"/>
        <color theme="1"/>
        <rFont val="Calibri"/>
        <family val="2"/>
        <scheme val="minor"/>
      </rPr>
      <t xml:space="preserve"> [J/g]</t>
    </r>
  </si>
  <si>
    <t>Toleranz [%]</t>
  </si>
  <si>
    <t>Masse PE in Zielfraktion [g]</t>
  </si>
  <si>
    <t>Anzahl Einzelbestimmungen n</t>
  </si>
  <si>
    <t>WFR [%]</t>
  </si>
  <si>
    <t>Toleanz [%]</t>
  </si>
  <si>
    <t>±</t>
  </si>
  <si>
    <r>
      <t xml:space="preserve">Versuchsreihe Wiederfindungsraten </t>
    </r>
    <r>
      <rPr>
        <b/>
        <sz val="11"/>
        <color theme="1"/>
        <rFont val="Calibri"/>
        <family val="2"/>
        <scheme val="minor"/>
      </rPr>
      <t>nach Dichteseparation!</t>
    </r>
  </si>
  <si>
    <t>DS Sand-PE-100ppm-1</t>
  </si>
  <si>
    <t>DS Sand-PE-100ppm-2</t>
  </si>
  <si>
    <t>DS Sand-PE-60ppm-1</t>
  </si>
  <si>
    <t>DS Sand-PE-60ppm-2</t>
  </si>
  <si>
    <t>DS Sand-PE-20ppm-1</t>
  </si>
  <si>
    <t>DS Sand-PE-20ppm-2</t>
  </si>
  <si>
    <t>PF Sand</t>
  </si>
  <si>
    <t>Masse Polymerfraktion nach DS [g]</t>
  </si>
  <si>
    <t>PE-GUR</t>
  </si>
  <si>
    <t xml:space="preserve"> -50 bis 250 mit 20 K/min</t>
  </si>
  <si>
    <t>Schmelzenthalpie 100%:</t>
  </si>
  <si>
    <t>J/g</t>
  </si>
  <si>
    <t>%</t>
  </si>
  <si>
    <t>DS Elbe-PE-100ppm-1</t>
  </si>
  <si>
    <t>DS Elbe-PE-100ppm-2</t>
  </si>
  <si>
    <t>DS Elbe-PE-60ppm-1</t>
  </si>
  <si>
    <t>DS Elbe-PE-60ppm-2</t>
  </si>
  <si>
    <t>DS Elbe-PE-20ppm-1</t>
  </si>
  <si>
    <t>DS Elbe-PE-20ppm-2</t>
  </si>
  <si>
    <t>PF Elbe</t>
  </si>
  <si>
    <t>DS Weis-PE-100ppm-1</t>
  </si>
  <si>
    <t>DS Weis-PE-100ppm-2</t>
  </si>
  <si>
    <t>DS Weis-PE-60ppm-1</t>
  </si>
  <si>
    <t>DS Weis-PE-60ppm-2</t>
  </si>
  <si>
    <t>DS Weis-PE-20ppm-1</t>
  </si>
  <si>
    <t>DS Weis-PE-20ppm-2</t>
  </si>
  <si>
    <t>PF Weißeritz</t>
  </si>
  <si>
    <t>Tiegeleinwage [mg]</t>
  </si>
  <si>
    <t>Masse PE im Tiegel [mg]</t>
  </si>
  <si>
    <t>ω PE (191,35 J/g) [%]</t>
  </si>
  <si>
    <t>ω PE (191,35 J/g) [ ]</t>
  </si>
  <si>
    <t>Mittelwert [mg]</t>
  </si>
  <si>
    <t>Partikle pro Tiegel [ ]</t>
  </si>
  <si>
    <t>mg</t>
  </si>
  <si>
    <t>Masse eines Partikels:</t>
  </si>
  <si>
    <t>stabw.s</t>
  </si>
  <si>
    <t>Stabw.s [mg]</t>
  </si>
  <si>
    <t>Mittelwert über alle Proben mit der selben MP-Konz.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</si>
</sst>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0" fillId="3" borderId="1" xfId="0" applyFill="1" applyBorder="1" applyAlignment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6" borderId="1" xfId="0" applyFont="1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5" fontId="0" fillId="0" borderId="0" xfId="0" applyNumberFormat="1"/>
    <xf numFmtId="164" fontId="4" fillId="2" borderId="1" xfId="0" applyNumberFormat="1" applyFont="1" applyFill="1" applyBorder="1"/>
    <xf numFmtId="1" fontId="0" fillId="4" borderId="1" xfId="0" applyNumberFormat="1" applyFill="1" applyBorder="1"/>
    <xf numFmtId="0" fontId="0" fillId="7" borderId="5" xfId="0" applyFill="1" applyBorder="1" applyAlignment="1">
      <alignment horizontal="right"/>
    </xf>
    <xf numFmtId="0" fontId="1" fillId="7" borderId="6" xfId="0" applyFont="1" applyFill="1" applyBorder="1"/>
    <xf numFmtId="0" fontId="0" fillId="7" borderId="7" xfId="0" applyFill="1" applyBorder="1"/>
    <xf numFmtId="0" fontId="0" fillId="5" borderId="0" xfId="0" applyFill="1" applyBorder="1"/>
    <xf numFmtId="164" fontId="0" fillId="6" borderId="1" xfId="0" applyNumberFormat="1" applyFill="1" applyBorder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5" borderId="8" xfId="0" applyFill="1" applyBorder="1"/>
    <xf numFmtId="0" fontId="0" fillId="0" borderId="1" xfId="0" applyFill="1" applyBorder="1"/>
    <xf numFmtId="164" fontId="0" fillId="4" borderId="10" xfId="0" applyNumberFormat="1" applyFill="1" applyBorder="1"/>
    <xf numFmtId="164" fontId="0" fillId="0" borderId="1" xfId="0" applyNumberFormat="1" applyBorder="1"/>
    <xf numFmtId="0" fontId="0" fillId="0" borderId="1" xfId="0" applyFont="1" applyFill="1" applyBorder="1"/>
    <xf numFmtId="2" fontId="0" fillId="0" borderId="1" xfId="0" applyNumberFormat="1" applyBorder="1"/>
    <xf numFmtId="1" fontId="0" fillId="0" borderId="1" xfId="0" applyNumberFormat="1" applyBorder="1"/>
    <xf numFmtId="10" fontId="0" fillId="0" borderId="0" xfId="1" applyNumberFormat="1" applyFo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 applyAlignment="1">
      <alignment horizontal="right"/>
    </xf>
    <xf numFmtId="0" fontId="0" fillId="8" borderId="6" xfId="0" applyFill="1" applyBorder="1"/>
    <xf numFmtId="0" fontId="0" fillId="8" borderId="7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115" zoomScaleNormal="115" workbookViewId="0">
      <pane xSplit="2" topLeftCell="C1" activePane="topRight" state="frozen"/>
      <selection pane="topRight" activeCell="I50" sqref="I50"/>
    </sheetView>
  </sheetViews>
  <sheetFormatPr baseColWidth="10" defaultRowHeight="14.5" x14ac:dyDescent="0.35"/>
  <cols>
    <col min="2" max="2" width="19.36328125" bestFit="1" customWidth="1"/>
    <col min="3" max="3" width="13.1796875" customWidth="1"/>
    <col min="4" max="4" width="14.7265625" bestFit="1" customWidth="1"/>
    <col min="5" max="5" width="16.1796875" bestFit="1" customWidth="1"/>
    <col min="6" max="6" width="21.453125" bestFit="1" customWidth="1"/>
    <col min="7" max="7" width="30" bestFit="1" customWidth="1"/>
    <col min="8" max="8" width="21" bestFit="1" customWidth="1"/>
    <col min="9" max="9" width="7.54296875" customWidth="1"/>
    <col min="10" max="10" width="18.08984375" bestFit="1" customWidth="1"/>
    <col min="11" max="11" width="11.1796875" bestFit="1" customWidth="1"/>
    <col min="12" max="12" width="23.26953125" bestFit="1" customWidth="1"/>
    <col min="13" max="13" width="25.90625" bestFit="1" customWidth="1"/>
    <col min="14" max="14" width="8.54296875" bestFit="1" customWidth="1"/>
    <col min="15" max="15" width="10.453125" bestFit="1" customWidth="1"/>
    <col min="17" max="17" width="2.90625" customWidth="1"/>
    <col min="18" max="18" width="6.453125" bestFit="1" customWidth="1"/>
    <col min="19" max="19" width="7.26953125" customWidth="1"/>
  </cols>
  <sheetData>
    <row r="1" spans="1:23" ht="15" thickBot="1" x14ac:dyDescent="0.4">
      <c r="A1" t="s">
        <v>16</v>
      </c>
      <c r="H1" s="13" t="s">
        <v>27</v>
      </c>
      <c r="I1" s="14">
        <f>191.35</f>
        <v>191.35</v>
      </c>
      <c r="J1" s="15" t="s">
        <v>28</v>
      </c>
    </row>
    <row r="3" spans="1:23" x14ac:dyDescent="0.35">
      <c r="C3" s="34" t="s">
        <v>0</v>
      </c>
      <c r="D3" s="35"/>
      <c r="E3" s="36"/>
      <c r="F3" s="1" t="s">
        <v>1</v>
      </c>
      <c r="G3" s="30" t="s">
        <v>2</v>
      </c>
      <c r="H3" s="30"/>
      <c r="I3" s="30"/>
      <c r="J3" s="30"/>
      <c r="K3" s="30"/>
      <c r="L3" s="30"/>
      <c r="M3" s="30"/>
      <c r="N3" s="30"/>
      <c r="O3" s="30"/>
    </row>
    <row r="4" spans="1:23" x14ac:dyDescent="0.3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4"/>
      <c r="G4" s="5" t="s">
        <v>24</v>
      </c>
      <c r="H4" s="5" t="s">
        <v>8</v>
      </c>
      <c r="I4" s="6" t="s">
        <v>9</v>
      </c>
      <c r="J4" s="6" t="s">
        <v>46</v>
      </c>
      <c r="K4" s="6" t="s">
        <v>10</v>
      </c>
      <c r="L4" s="6" t="s">
        <v>11</v>
      </c>
      <c r="M4" s="6" t="s">
        <v>12</v>
      </c>
      <c r="N4" s="7" t="s">
        <v>13</v>
      </c>
      <c r="O4" s="7" t="s">
        <v>14</v>
      </c>
    </row>
    <row r="5" spans="1:23" x14ac:dyDescent="0.35">
      <c r="A5" s="2">
        <v>1</v>
      </c>
      <c r="B5" s="2" t="s">
        <v>17</v>
      </c>
      <c r="C5" s="3" t="s">
        <v>23</v>
      </c>
      <c r="D5" s="3" t="s">
        <v>25</v>
      </c>
      <c r="E5" s="8">
        <v>0.10009999999999999</v>
      </c>
      <c r="F5" s="31" t="s">
        <v>26</v>
      </c>
      <c r="G5" s="9">
        <v>8.5800000000000001E-2</v>
      </c>
      <c r="H5" s="9">
        <v>129.5</v>
      </c>
      <c r="I5" s="9">
        <v>3.3286633954186571</v>
      </c>
      <c r="J5" s="9">
        <f t="shared" ref="J5:K10" si="0">H5/$I$1*100</f>
        <v>67.677031617454929</v>
      </c>
      <c r="K5" s="9">
        <f t="shared" si="0"/>
        <v>1.7395680143290606</v>
      </c>
      <c r="L5" s="9">
        <f>J5/100*G5</f>
        <v>5.8066893127776333E-2</v>
      </c>
      <c r="M5" s="12">
        <v>3</v>
      </c>
      <c r="N5" s="17">
        <f>L5/E5*100</f>
        <v>58.008884243532798</v>
      </c>
      <c r="O5" s="17">
        <f>K5/100*G5/E5*100</f>
        <v>1.4910582979963378</v>
      </c>
      <c r="P5" s="10">
        <f>AVERAGE(N5:N6)</f>
        <v>52.121241029001681</v>
      </c>
      <c r="Q5" s="21" t="s">
        <v>15</v>
      </c>
      <c r="R5" s="10">
        <f>AVERAGE(O5:O6)</f>
        <v>1.5717412628008054</v>
      </c>
      <c r="S5" t="s">
        <v>29</v>
      </c>
      <c r="U5" s="10">
        <f>AVERAGE(P5:P9)</f>
        <v>57.597810657951833</v>
      </c>
      <c r="V5" s="10">
        <f>AVERAGE(R5:R9)</f>
        <v>1.9194543276572278</v>
      </c>
      <c r="W5" s="29">
        <f>V5/U5</f>
        <v>3.3325126523576151E-2</v>
      </c>
    </row>
    <row r="6" spans="1:23" x14ac:dyDescent="0.35">
      <c r="A6" s="2">
        <v>2</v>
      </c>
      <c r="B6" s="2" t="s">
        <v>18</v>
      </c>
      <c r="C6" s="3" t="s">
        <v>23</v>
      </c>
      <c r="D6" s="3" t="s">
        <v>25</v>
      </c>
      <c r="E6" s="11">
        <v>0.1008</v>
      </c>
      <c r="F6" s="32"/>
      <c r="G6" s="9">
        <v>6.9199999999999998E-2</v>
      </c>
      <c r="H6" s="9">
        <v>128.86666666666667</v>
      </c>
      <c r="I6" s="9">
        <v>4.6057934531775606</v>
      </c>
      <c r="J6" s="9">
        <f t="shared" si="0"/>
        <v>67.346049995644989</v>
      </c>
      <c r="K6" s="9">
        <f t="shared" si="0"/>
        <v>2.4069994529279124</v>
      </c>
      <c r="L6" s="9">
        <f>J6/100*G6</f>
        <v>4.6603466596986332E-2</v>
      </c>
      <c r="M6" s="12">
        <v>3</v>
      </c>
      <c r="N6" s="17">
        <f t="shared" ref="N6:N17" si="1">L6/E6*100</f>
        <v>46.233597814470571</v>
      </c>
      <c r="O6" s="17">
        <f t="shared" ref="O6:O17" si="2">K6/100*G6/E6*100</f>
        <v>1.6524242276052732</v>
      </c>
      <c r="Q6" s="20"/>
    </row>
    <row r="7" spans="1:23" x14ac:dyDescent="0.35">
      <c r="A7" s="2">
        <v>3</v>
      </c>
      <c r="B7" s="2" t="s">
        <v>19</v>
      </c>
      <c r="C7" s="3" t="s">
        <v>23</v>
      </c>
      <c r="D7" s="3" t="s">
        <v>25</v>
      </c>
      <c r="E7" s="8">
        <v>5.96E-2</v>
      </c>
      <c r="F7" s="32"/>
      <c r="G7" s="9">
        <v>4.6699999999999998E-2</v>
      </c>
      <c r="H7" s="9">
        <v>137.86666666666667</v>
      </c>
      <c r="I7" s="9">
        <v>11.673188653205823</v>
      </c>
      <c r="J7" s="9">
        <f t="shared" si="0"/>
        <v>72.049473042417915</v>
      </c>
      <c r="K7" s="9">
        <f t="shared" si="0"/>
        <v>6.1004382823129468</v>
      </c>
      <c r="L7" s="9">
        <f t="shared" ref="L7:L10" si="3">J7/100*G7</f>
        <v>3.3647103910809162E-2</v>
      </c>
      <c r="M7" s="12">
        <v>3</v>
      </c>
      <c r="N7" s="17">
        <f t="shared" si="1"/>
        <v>56.454872333572418</v>
      </c>
      <c r="O7" s="17">
        <f t="shared" si="2"/>
        <v>4.7800414057720575</v>
      </c>
      <c r="P7" s="10">
        <f t="shared" ref="P7" si="4">AVERAGE(N7:N8)</f>
        <v>57.677276202094816</v>
      </c>
      <c r="Q7" s="21" t="s">
        <v>15</v>
      </c>
      <c r="R7" s="10">
        <f t="shared" ref="R7" si="5">AVERAGE(O7:O8)</f>
        <v>2.5113001184478896</v>
      </c>
      <c r="S7" t="s">
        <v>29</v>
      </c>
    </row>
    <row r="8" spans="1:23" x14ac:dyDescent="0.35">
      <c r="A8" s="2">
        <v>4</v>
      </c>
      <c r="B8" s="2" t="s">
        <v>20</v>
      </c>
      <c r="C8" s="3" t="s">
        <v>23</v>
      </c>
      <c r="D8" s="3" t="s">
        <v>25</v>
      </c>
      <c r="E8" s="8">
        <v>5.9499999999999997E-2</v>
      </c>
      <c r="F8" s="32"/>
      <c r="G8" s="9">
        <v>4.9599999999999998E-2</v>
      </c>
      <c r="H8" s="9">
        <v>135.19999999999999</v>
      </c>
      <c r="I8" s="9">
        <v>0.55677643628300111</v>
      </c>
      <c r="J8" s="9">
        <f t="shared" si="0"/>
        <v>70.655866213744446</v>
      </c>
      <c r="K8" s="9">
        <f t="shared" si="0"/>
        <v>0.29097279136817411</v>
      </c>
      <c r="L8" s="9">
        <f t="shared" si="3"/>
        <v>3.5045309642017242E-2</v>
      </c>
      <c r="M8" s="12">
        <v>3</v>
      </c>
      <c r="N8" s="17">
        <f t="shared" si="1"/>
        <v>58.899680070617208</v>
      </c>
      <c r="O8" s="17">
        <f t="shared" si="2"/>
        <v>0.24255883112372159</v>
      </c>
      <c r="Q8" s="20"/>
    </row>
    <row r="9" spans="1:23" x14ac:dyDescent="0.35">
      <c r="A9" s="2">
        <v>5</v>
      </c>
      <c r="B9" s="2" t="s">
        <v>21</v>
      </c>
      <c r="C9" s="3" t="s">
        <v>23</v>
      </c>
      <c r="D9" s="3" t="s">
        <v>25</v>
      </c>
      <c r="E9" s="8">
        <v>1.9800000000000002E-2</v>
      </c>
      <c r="F9" s="32"/>
      <c r="G9" s="9">
        <v>1.6299999999999999E-2</v>
      </c>
      <c r="H9" s="9">
        <v>148.66666666666666</v>
      </c>
      <c r="I9" s="9">
        <v>1.6772994167212121</v>
      </c>
      <c r="J9" s="9">
        <f t="shared" si="0"/>
        <v>77.693580698545418</v>
      </c>
      <c r="K9" s="9">
        <f t="shared" si="0"/>
        <v>0.8765609703272601</v>
      </c>
      <c r="L9" s="9">
        <f t="shared" si="3"/>
        <v>1.2664053653862901E-2</v>
      </c>
      <c r="M9" s="12">
        <v>3</v>
      </c>
      <c r="N9" s="17">
        <f t="shared" si="1"/>
        <v>63.959866938701516</v>
      </c>
      <c r="O9" s="17">
        <f t="shared" si="2"/>
        <v>0.72161332405728962</v>
      </c>
      <c r="P9" s="10">
        <f t="shared" ref="P9" si="6">AVERAGE(N9:N10)</f>
        <v>62.994914742758993</v>
      </c>
      <c r="Q9" s="21" t="s">
        <v>15</v>
      </c>
      <c r="R9" s="10">
        <f t="shared" ref="R9" si="7">AVERAGE(O9:O10)</f>
        <v>1.6753216017229893</v>
      </c>
      <c r="S9" t="s">
        <v>29</v>
      </c>
    </row>
    <row r="10" spans="1:23" x14ac:dyDescent="0.35">
      <c r="A10" s="2">
        <v>6</v>
      </c>
      <c r="B10" s="2" t="s">
        <v>22</v>
      </c>
      <c r="C10" s="3" t="s">
        <v>23</v>
      </c>
      <c r="D10" s="3" t="s">
        <v>25</v>
      </c>
      <c r="E10" s="8">
        <v>0.02</v>
      </c>
      <c r="F10" s="33"/>
      <c r="G10" s="9">
        <v>1.6899999999999998E-2</v>
      </c>
      <c r="H10" s="9">
        <v>140.46666666666667</v>
      </c>
      <c r="I10" s="9">
        <v>5.9534303836807778</v>
      </c>
      <c r="J10" s="9">
        <f t="shared" si="0"/>
        <v>73.408239700374537</v>
      </c>
      <c r="K10" s="9">
        <f t="shared" si="0"/>
        <v>3.1112779637735972</v>
      </c>
      <c r="L10" s="9">
        <f t="shared" si="3"/>
        <v>1.2405992509363296E-2</v>
      </c>
      <c r="M10" s="12">
        <v>3</v>
      </c>
      <c r="N10" s="17">
        <f t="shared" si="1"/>
        <v>62.029962546816478</v>
      </c>
      <c r="O10" s="17">
        <f t="shared" si="2"/>
        <v>2.629029879388689</v>
      </c>
    </row>
    <row r="12" spans="1:23" x14ac:dyDescent="0.35">
      <c r="A12" s="2">
        <v>7</v>
      </c>
      <c r="B12" s="2" t="s">
        <v>30</v>
      </c>
      <c r="C12" s="3" t="s">
        <v>36</v>
      </c>
      <c r="D12" s="3" t="s">
        <v>25</v>
      </c>
      <c r="E12" s="8">
        <v>0.01</v>
      </c>
      <c r="F12" s="31" t="s">
        <v>26</v>
      </c>
      <c r="G12" s="5">
        <v>2.0299999999999999E-2</v>
      </c>
      <c r="H12" s="9">
        <v>90.54</v>
      </c>
      <c r="I12" s="9">
        <v>20.920021510505251</v>
      </c>
      <c r="J12" s="9">
        <f>H12/$I$1*100</f>
        <v>47.316435850535669</v>
      </c>
      <c r="K12" s="9">
        <f>I12/$I$1*100</f>
        <v>10.932856812388426</v>
      </c>
      <c r="L12" s="9">
        <f>J12/100*G12</f>
        <v>9.6052364776587403E-3</v>
      </c>
      <c r="M12" s="5">
        <v>3</v>
      </c>
      <c r="N12" s="17">
        <f t="shared" si="1"/>
        <v>96.05236477658741</v>
      </c>
      <c r="O12" s="17">
        <f t="shared" si="2"/>
        <v>22.193699329148505</v>
      </c>
      <c r="P12" s="18">
        <f>AVERAGE(N12:N13)</f>
        <v>87.462335213677846</v>
      </c>
      <c r="Q12" s="21" t="s">
        <v>15</v>
      </c>
      <c r="R12" s="10">
        <f t="shared" ref="R12" si="8">AVERAGE(O12:O13)</f>
        <v>33.715911997586296</v>
      </c>
      <c r="S12" t="s">
        <v>29</v>
      </c>
    </row>
    <row r="13" spans="1:23" x14ac:dyDescent="0.35">
      <c r="A13" s="2">
        <v>8</v>
      </c>
      <c r="B13" s="2" t="s">
        <v>31</v>
      </c>
      <c r="C13" s="3" t="s">
        <v>36</v>
      </c>
      <c r="D13" s="3" t="s">
        <v>25</v>
      </c>
      <c r="E13" s="8">
        <v>1.0200000000000001E-2</v>
      </c>
      <c r="F13" s="32"/>
      <c r="G13" s="5">
        <v>5.0099999999999999E-2</v>
      </c>
      <c r="H13" s="9">
        <v>30.72666666666667</v>
      </c>
      <c r="I13" s="9">
        <v>17.623635644591985</v>
      </c>
      <c r="J13" s="9">
        <f t="shared" ref="J13:J17" si="9">H13/$I$1*100</f>
        <v>16.057834683389952</v>
      </c>
      <c r="K13" s="9">
        <f t="shared" ref="K13:K17" si="10">I13/$I$1*100</f>
        <v>9.2101571176336474</v>
      </c>
      <c r="L13" s="9">
        <f t="shared" ref="L13:L17" si="11">J13/100*G13</f>
        <v>8.0449751763783661E-3</v>
      </c>
      <c r="M13" s="5">
        <v>3</v>
      </c>
      <c r="N13" s="17">
        <f t="shared" si="1"/>
        <v>78.872305650768297</v>
      </c>
      <c r="O13" s="17">
        <f t="shared" si="2"/>
        <v>45.238124666024092</v>
      </c>
    </row>
    <row r="14" spans="1:23" x14ac:dyDescent="0.35">
      <c r="A14" s="2">
        <v>9</v>
      </c>
      <c r="B14" s="2" t="s">
        <v>32</v>
      </c>
      <c r="C14" s="3" t="s">
        <v>36</v>
      </c>
      <c r="D14" s="3" t="s">
        <v>25</v>
      </c>
      <c r="E14" s="8">
        <v>6.0000000000000001E-3</v>
      </c>
      <c r="F14" s="32"/>
      <c r="G14" s="5">
        <v>2.3199999999999998E-2</v>
      </c>
      <c r="H14" s="9">
        <v>70.15666666666668</v>
      </c>
      <c r="I14" s="9">
        <v>11.248228008594603</v>
      </c>
      <c r="J14" s="9">
        <f t="shared" si="9"/>
        <v>36.664053653862908</v>
      </c>
      <c r="K14" s="9">
        <f t="shared" si="10"/>
        <v>5.8783527612200706</v>
      </c>
      <c r="L14" s="9">
        <f t="shared" si="11"/>
        <v>8.5060604476961954E-3</v>
      </c>
      <c r="M14" s="5">
        <v>3</v>
      </c>
      <c r="N14" s="17">
        <f t="shared" si="1"/>
        <v>141.7676741282699</v>
      </c>
      <c r="O14" s="17">
        <f t="shared" si="2"/>
        <v>22.729630676717605</v>
      </c>
      <c r="P14" s="18">
        <f t="shared" ref="P14" si="12">AVERAGE(N14:N15)</f>
        <v>103.32458293904398</v>
      </c>
      <c r="Q14" s="21" t="s">
        <v>15</v>
      </c>
      <c r="R14" s="10">
        <f t="shared" ref="R14" si="13">AVERAGE(O14:O15)</f>
        <v>16.871735944032693</v>
      </c>
      <c r="S14" t="s">
        <v>29</v>
      </c>
    </row>
    <row r="15" spans="1:23" x14ac:dyDescent="0.35">
      <c r="A15" s="2">
        <v>10</v>
      </c>
      <c r="B15" s="2" t="s">
        <v>33</v>
      </c>
      <c r="C15" s="3" t="s">
        <v>36</v>
      </c>
      <c r="D15" s="3" t="s">
        <v>25</v>
      </c>
      <c r="E15" s="8">
        <v>5.8999999999999999E-3</v>
      </c>
      <c r="F15" s="32"/>
      <c r="G15" s="5">
        <v>1.8200000000000001E-2</v>
      </c>
      <c r="H15" s="9">
        <v>40.24666666666667</v>
      </c>
      <c r="I15" s="9">
        <v>6.8320006830600271</v>
      </c>
      <c r="J15" s="9">
        <f t="shared" si="9"/>
        <v>21.033011061754205</v>
      </c>
      <c r="K15" s="9">
        <f t="shared" si="10"/>
        <v>3.570421052030325</v>
      </c>
      <c r="L15" s="9">
        <f t="shared" si="11"/>
        <v>3.8280080132392655E-3</v>
      </c>
      <c r="M15" s="5">
        <v>3</v>
      </c>
      <c r="N15" s="17">
        <f t="shared" si="1"/>
        <v>64.881491749818068</v>
      </c>
      <c r="O15" s="17">
        <f t="shared" si="2"/>
        <v>11.013841211347785</v>
      </c>
    </row>
    <row r="16" spans="1:23" x14ac:dyDescent="0.35">
      <c r="A16" s="2">
        <v>11</v>
      </c>
      <c r="B16" s="2" t="s">
        <v>34</v>
      </c>
      <c r="C16" s="3" t="s">
        <v>36</v>
      </c>
      <c r="D16" s="3" t="s">
        <v>25</v>
      </c>
      <c r="E16" s="8">
        <v>1.9E-3</v>
      </c>
      <c r="F16" s="32"/>
      <c r="G16" s="5">
        <v>7.7399999999999997E-2</v>
      </c>
      <c r="H16" s="9">
        <v>11.925666666666666</v>
      </c>
      <c r="I16" s="9">
        <v>4.7771964930629878</v>
      </c>
      <c r="J16" s="9">
        <f t="shared" si="9"/>
        <v>6.2323839386812994</v>
      </c>
      <c r="K16" s="9">
        <f t="shared" si="10"/>
        <v>2.4965751204928077</v>
      </c>
      <c r="L16" s="9">
        <f t="shared" si="11"/>
        <v>4.823865168539325E-3</v>
      </c>
      <c r="M16" s="5">
        <v>3</v>
      </c>
      <c r="N16" s="17">
        <f t="shared" si="1"/>
        <v>253.88764044943818</v>
      </c>
      <c r="O16" s="17">
        <f t="shared" si="2"/>
        <v>101.70258648744384</v>
      </c>
      <c r="P16" s="18">
        <f t="shared" ref="P16" si="14">AVERAGE(N16:N17)</f>
        <v>139.44973869871961</v>
      </c>
      <c r="Q16" s="21" t="s">
        <v>15</v>
      </c>
      <c r="R16" s="10">
        <f t="shared" ref="R16" si="15">AVERAGE(O16:O17)</f>
        <v>60.220899645591388</v>
      </c>
      <c r="S16" t="s">
        <v>29</v>
      </c>
    </row>
    <row r="17" spans="1:19" x14ac:dyDescent="0.35">
      <c r="A17" s="2">
        <v>12</v>
      </c>
      <c r="B17" s="2" t="s">
        <v>35</v>
      </c>
      <c r="C17" s="3" t="s">
        <v>36</v>
      </c>
      <c r="D17" s="3" t="s">
        <v>25</v>
      </c>
      <c r="E17" s="8">
        <v>2.2000000000000001E-3</v>
      </c>
      <c r="F17" s="33"/>
      <c r="G17" s="5">
        <v>4.2900000000000001E-2</v>
      </c>
      <c r="H17" s="9">
        <v>2.4543666666666666</v>
      </c>
      <c r="I17" s="9">
        <v>1.8388453179463831</v>
      </c>
      <c r="J17" s="9">
        <f t="shared" si="9"/>
        <v>1.2826583050256948</v>
      </c>
      <c r="K17" s="9">
        <f t="shared" si="10"/>
        <v>0.96098527198661254</v>
      </c>
      <c r="L17" s="9">
        <f t="shared" si="11"/>
        <v>5.5026041285602303E-4</v>
      </c>
      <c r="M17" s="5">
        <v>3</v>
      </c>
      <c r="N17" s="17">
        <f t="shared" si="1"/>
        <v>25.011836948001044</v>
      </c>
      <c r="O17" s="17">
        <f t="shared" si="2"/>
        <v>18.739212803738944</v>
      </c>
    </row>
    <row r="19" spans="1:19" x14ac:dyDescent="0.35">
      <c r="A19" s="22">
        <v>13</v>
      </c>
      <c r="B19" s="2" t="s">
        <v>37</v>
      </c>
      <c r="C19" s="3" t="s">
        <v>43</v>
      </c>
      <c r="D19" s="3" t="s">
        <v>25</v>
      </c>
      <c r="E19" s="8">
        <v>0.01</v>
      </c>
      <c r="F19" s="31" t="s">
        <v>26</v>
      </c>
      <c r="G19" s="9">
        <v>0.15809999999999999</v>
      </c>
      <c r="H19" s="9">
        <v>11.004333333333333</v>
      </c>
      <c r="I19" s="9">
        <v>3.6045299739818182</v>
      </c>
      <c r="J19" s="24">
        <f>H19/$I$1*100</f>
        <v>5.7508927793746185</v>
      </c>
      <c r="K19" s="9">
        <f>I19/$I$1*100</f>
        <v>1.8837365947122122</v>
      </c>
      <c r="L19" s="9">
        <f>J19/100*G19</f>
        <v>9.0921614841912718E-3</v>
      </c>
      <c r="M19" s="5">
        <v>3</v>
      </c>
      <c r="N19" s="17">
        <f t="shared" ref="N19" si="16">L19/E19*100</f>
        <v>90.921614841912714</v>
      </c>
      <c r="O19" s="17">
        <f t="shared" ref="O19" si="17">K19/100*G19/E19*100</f>
        <v>29.781875562400074</v>
      </c>
      <c r="P19" s="18">
        <f>AVERAGE(N19:N20)</f>
        <v>100.4007679012725</v>
      </c>
      <c r="Q19" s="21" t="s">
        <v>15</v>
      </c>
      <c r="R19" s="10">
        <f t="shared" ref="R19" si="18">AVERAGE(O19:O20)</f>
        <v>33.798879350103064</v>
      </c>
      <c r="S19" t="s">
        <v>29</v>
      </c>
    </row>
    <row r="20" spans="1:19" x14ac:dyDescent="0.35">
      <c r="A20" s="16">
        <v>14</v>
      </c>
      <c r="B20" s="2" t="s">
        <v>38</v>
      </c>
      <c r="C20" s="3" t="s">
        <v>43</v>
      </c>
      <c r="D20" s="3" t="s">
        <v>25</v>
      </c>
      <c r="E20" s="8">
        <v>1.0200000000000001E-2</v>
      </c>
      <c r="F20" s="32"/>
      <c r="G20" s="5">
        <v>8.8999999999999996E-2</v>
      </c>
      <c r="H20" s="9">
        <v>24.096666666666664</v>
      </c>
      <c r="I20" s="9">
        <v>8.2930231721208667</v>
      </c>
      <c r="J20" s="24">
        <f t="shared" ref="J20:J24" si="19">H20/$I$1*100</f>
        <v>12.592979705600557</v>
      </c>
      <c r="K20" s="9">
        <f t="shared" ref="K20:K24" si="20">I20/$I$1*100</f>
        <v>4.333955146130581</v>
      </c>
      <c r="L20" s="9">
        <f t="shared" ref="L20:L24" si="21">J20/100*G20</f>
        <v>1.1207751937984496E-2</v>
      </c>
      <c r="M20" s="5">
        <v>4</v>
      </c>
      <c r="N20" s="17">
        <f t="shared" ref="N20:N24" si="22">L20/E20*100</f>
        <v>109.8799209606323</v>
      </c>
      <c r="O20" s="17">
        <f t="shared" ref="O20:O24" si="23">K20/100*G20/E20*100</f>
        <v>37.815883137806047</v>
      </c>
    </row>
    <row r="21" spans="1:19" x14ac:dyDescent="0.35">
      <c r="A21" s="22">
        <v>15</v>
      </c>
      <c r="B21" s="2" t="s">
        <v>39</v>
      </c>
      <c r="C21" s="3" t="s">
        <v>43</v>
      </c>
      <c r="D21" s="3" t="s">
        <v>25</v>
      </c>
      <c r="E21" s="8">
        <v>6.0000000000000001E-3</v>
      </c>
      <c r="F21" s="32"/>
      <c r="G21" s="5">
        <v>0.13250000000000001</v>
      </c>
      <c r="H21" s="9">
        <v>7.0173333333333332</v>
      </c>
      <c r="I21" s="9">
        <v>4.3068509764482599</v>
      </c>
      <c r="J21" s="24">
        <f t="shared" si="19"/>
        <v>3.6672763696542114</v>
      </c>
      <c r="K21" s="9">
        <f t="shared" si="20"/>
        <v>2.2507713490714711</v>
      </c>
      <c r="L21" s="9">
        <f t="shared" si="21"/>
        <v>4.8591411897918298E-3</v>
      </c>
      <c r="M21" s="5">
        <v>5</v>
      </c>
      <c r="N21" s="17">
        <f t="shared" si="22"/>
        <v>80.985686496530491</v>
      </c>
      <c r="O21" s="17">
        <f t="shared" si="23"/>
        <v>49.704533958661656</v>
      </c>
      <c r="P21" s="18">
        <f t="shared" ref="P21" si="24">AVERAGE(N21:N22)</f>
        <v>87.005046903825871</v>
      </c>
      <c r="Q21" s="21" t="s">
        <v>15</v>
      </c>
      <c r="R21" s="10">
        <f t="shared" ref="R21" si="25">AVERAGE(O21:O22)</f>
        <v>31.954641230151999</v>
      </c>
      <c r="S21" t="s">
        <v>29</v>
      </c>
    </row>
    <row r="22" spans="1:19" x14ac:dyDescent="0.35">
      <c r="A22" s="16">
        <v>16</v>
      </c>
      <c r="B22" s="2" t="s">
        <v>40</v>
      </c>
      <c r="C22" s="3" t="s">
        <v>43</v>
      </c>
      <c r="D22" s="3" t="s">
        <v>25</v>
      </c>
      <c r="E22" s="8">
        <v>5.8999999999999999E-3</v>
      </c>
      <c r="F22" s="32"/>
      <c r="G22" s="5">
        <v>8.4900000000000003E-2</v>
      </c>
      <c r="H22" s="9">
        <v>12.37</v>
      </c>
      <c r="I22" s="9">
        <v>1.8888885620914773</v>
      </c>
      <c r="J22" s="24">
        <f t="shared" si="19"/>
        <v>6.4645936765090148</v>
      </c>
      <c r="K22" s="9">
        <f t="shared" si="20"/>
        <v>0.98713799952520365</v>
      </c>
      <c r="L22" s="9">
        <f t="shared" si="21"/>
        <v>5.4884400313561536E-3</v>
      </c>
      <c r="M22" s="5">
        <v>6</v>
      </c>
      <c r="N22" s="17">
        <f t="shared" si="22"/>
        <v>93.024407311121251</v>
      </c>
      <c r="O22" s="17">
        <f t="shared" si="23"/>
        <v>14.204748501642339</v>
      </c>
    </row>
    <row r="23" spans="1:19" x14ac:dyDescent="0.35">
      <c r="A23" s="22">
        <v>17</v>
      </c>
      <c r="B23" s="2" t="s">
        <v>41</v>
      </c>
      <c r="C23" s="3" t="s">
        <v>43</v>
      </c>
      <c r="D23" s="3" t="s">
        <v>25</v>
      </c>
      <c r="E23" s="8">
        <v>2E-3</v>
      </c>
      <c r="F23" s="32"/>
      <c r="G23" s="5">
        <v>5.4800000000000001E-2</v>
      </c>
      <c r="H23" s="9">
        <v>9.1006666666666671</v>
      </c>
      <c r="I23" s="9">
        <v>3.7625190143484137</v>
      </c>
      <c r="J23" s="24">
        <f t="shared" si="19"/>
        <v>4.7560317045553528</v>
      </c>
      <c r="K23" s="9">
        <f t="shared" si="20"/>
        <v>1.9663020717786326</v>
      </c>
      <c r="L23" s="9">
        <f t="shared" si="21"/>
        <v>2.6063053740963335E-3</v>
      </c>
      <c r="M23" s="5">
        <v>7</v>
      </c>
      <c r="N23" s="17">
        <f t="shared" si="22"/>
        <v>130.31526870481667</v>
      </c>
      <c r="O23" s="17">
        <f t="shared" si="23"/>
        <v>53.876676766734533</v>
      </c>
      <c r="P23" s="18">
        <f t="shared" ref="P23" si="26">AVERAGE(N23:N24)</f>
        <v>144.54366344395089</v>
      </c>
      <c r="Q23" s="21" t="s">
        <v>15</v>
      </c>
      <c r="R23" s="10">
        <f t="shared" ref="R23" si="27">AVERAGE(O23:O24)</f>
        <v>45.456186782682089</v>
      </c>
      <c r="S23" t="s">
        <v>29</v>
      </c>
    </row>
    <row r="24" spans="1:19" x14ac:dyDescent="0.35">
      <c r="A24" s="16">
        <v>18</v>
      </c>
      <c r="B24" s="2" t="s">
        <v>42</v>
      </c>
      <c r="C24" s="3" t="s">
        <v>43</v>
      </c>
      <c r="D24" s="3" t="s">
        <v>25</v>
      </c>
      <c r="E24" s="8">
        <v>2E-3</v>
      </c>
      <c r="F24" s="33"/>
      <c r="G24" s="5">
        <v>6.2E-2</v>
      </c>
      <c r="H24" s="9">
        <v>9.8003333333333327</v>
      </c>
      <c r="I24" s="9">
        <v>2.286058252392833</v>
      </c>
      <c r="J24" s="24">
        <f t="shared" si="19"/>
        <v>5.1216792962285513</v>
      </c>
      <c r="K24" s="9">
        <f t="shared" si="20"/>
        <v>1.1946998967299884</v>
      </c>
      <c r="L24" s="9">
        <f t="shared" si="21"/>
        <v>3.1754411636617016E-3</v>
      </c>
      <c r="M24" s="5">
        <v>8</v>
      </c>
      <c r="N24" s="17">
        <f t="shared" si="22"/>
        <v>158.77205818308508</v>
      </c>
      <c r="O24" s="17">
        <f t="shared" si="23"/>
        <v>37.035696798629644</v>
      </c>
    </row>
    <row r="27" spans="1:19" x14ac:dyDescent="0.35">
      <c r="J27" s="18">
        <f>AVERAGE(J5:J6)/100</f>
        <v>0.67511540806549963</v>
      </c>
    </row>
    <row r="28" spans="1:19" x14ac:dyDescent="0.35">
      <c r="J28" s="18">
        <f>AVERAGE(J9:J10)/100</f>
        <v>0.75550910199459975</v>
      </c>
    </row>
  </sheetData>
  <mergeCells count="5">
    <mergeCell ref="G3:O3"/>
    <mergeCell ref="F5:F10"/>
    <mergeCell ref="C3:E3"/>
    <mergeCell ref="F12:F17"/>
    <mergeCell ref="F19:F2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5" workbookViewId="0"/>
  </sheetViews>
  <sheetFormatPr baseColWidth="10" defaultRowHeight="14.5" x14ac:dyDescent="0.35"/>
  <cols>
    <col min="1" max="1" width="7.36328125" bestFit="1" customWidth="1"/>
    <col min="2" max="2" width="19.36328125" bestFit="1" customWidth="1"/>
    <col min="3" max="3" width="16.90625" bestFit="1" customWidth="1"/>
    <col min="4" max="4" width="21" bestFit="1" customWidth="1"/>
    <col min="5" max="5" width="16.90625" bestFit="1" customWidth="1"/>
    <col min="6" max="6" width="20.81640625" bestFit="1" customWidth="1"/>
    <col min="7" max="7" width="13.81640625" bestFit="1" customWidth="1"/>
    <col min="8" max="8" width="19.08984375" bestFit="1" customWidth="1"/>
    <col min="9" max="9" width="17.90625" bestFit="1" customWidth="1"/>
    <col min="10" max="10" width="49.36328125" bestFit="1" customWidth="1"/>
  </cols>
  <sheetData>
    <row r="1" spans="1:11" ht="15" thickBot="1" x14ac:dyDescent="0.4"/>
    <row r="2" spans="1:11" ht="15" thickBot="1" x14ac:dyDescent="0.4">
      <c r="D2" s="13" t="s">
        <v>27</v>
      </c>
      <c r="E2" s="14">
        <f>191.35</f>
        <v>191.35</v>
      </c>
      <c r="F2" s="15" t="s">
        <v>28</v>
      </c>
      <c r="H2" s="41" t="s">
        <v>51</v>
      </c>
      <c r="I2" s="42">
        <v>1.8E-3</v>
      </c>
      <c r="J2" s="43" t="s">
        <v>50</v>
      </c>
    </row>
    <row r="5" spans="1:11" x14ac:dyDescent="0.35">
      <c r="A5" s="2" t="s">
        <v>3</v>
      </c>
      <c r="B5" s="2" t="s">
        <v>4</v>
      </c>
      <c r="C5" s="19" t="s">
        <v>44</v>
      </c>
      <c r="D5" s="23" t="s">
        <v>8</v>
      </c>
      <c r="E5" s="26" t="s">
        <v>47</v>
      </c>
      <c r="F5" s="26" t="s">
        <v>45</v>
      </c>
      <c r="G5" s="26" t="s">
        <v>48</v>
      </c>
      <c r="H5" s="26" t="s">
        <v>53</v>
      </c>
      <c r="I5" s="19" t="s">
        <v>49</v>
      </c>
      <c r="J5" s="19" t="s">
        <v>54</v>
      </c>
      <c r="K5" s="19" t="s">
        <v>52</v>
      </c>
    </row>
    <row r="6" spans="1:11" x14ac:dyDescent="0.35">
      <c r="A6" s="2">
        <v>1</v>
      </c>
      <c r="B6" s="2" t="s">
        <v>17</v>
      </c>
      <c r="C6" s="27">
        <v>1.1100000000000001</v>
      </c>
      <c r="D6" s="19">
        <v>133.30000000000001</v>
      </c>
      <c r="E6" s="25">
        <f>D6/$E$2</f>
        <v>0.6966292134831461</v>
      </c>
      <c r="F6" s="27">
        <f>E6*C6</f>
        <v>0.77325842696629221</v>
      </c>
      <c r="G6" s="37">
        <f>AVERAGE(F6:F8)</f>
        <v>0.73116627471474616</v>
      </c>
      <c r="H6" s="25">
        <f>_xlfn.STDEV.S(F6:F8)</f>
        <v>3.9008884037285807E-2</v>
      </c>
      <c r="I6" s="28">
        <f>F6/$I$2</f>
        <v>429.58801498127349</v>
      </c>
      <c r="J6" s="38">
        <f>AVERAGE(I6:I11)</f>
        <v>411.78662331000982</v>
      </c>
      <c r="K6" s="38">
        <f>_xlfn.STDEV.S(I6:I11)</f>
        <v>19.725073809951578</v>
      </c>
    </row>
    <row r="7" spans="1:11" x14ac:dyDescent="0.35">
      <c r="A7" s="2">
        <v>2</v>
      </c>
      <c r="B7" s="2"/>
      <c r="C7" s="27">
        <v>1.04</v>
      </c>
      <c r="D7" s="19">
        <v>128.1</v>
      </c>
      <c r="E7" s="25">
        <f t="shared" ref="E7:E23" si="0">D7/$E$2</f>
        <v>0.66945388032401354</v>
      </c>
      <c r="F7" s="27">
        <f t="shared" ref="F7:F23" si="1">E7*C7</f>
        <v>0.6962320355369741</v>
      </c>
      <c r="G7" s="19"/>
      <c r="H7" s="25"/>
      <c r="I7" s="28">
        <f t="shared" ref="I7:I61" si="2">F7/$I$2</f>
        <v>386.79557529831897</v>
      </c>
      <c r="J7" s="39"/>
      <c r="K7" s="39"/>
    </row>
    <row r="8" spans="1:11" x14ac:dyDescent="0.35">
      <c r="A8" s="2">
        <v>3</v>
      </c>
      <c r="B8" s="2"/>
      <c r="C8" s="27">
        <v>1.0900000000000001</v>
      </c>
      <c r="D8" s="19">
        <v>127.1</v>
      </c>
      <c r="E8" s="25">
        <f t="shared" si="0"/>
        <v>0.66422785471648815</v>
      </c>
      <c r="F8" s="27">
        <f t="shared" si="1"/>
        <v>0.72400836164097215</v>
      </c>
      <c r="G8" s="19"/>
      <c r="H8" s="25"/>
      <c r="I8" s="28">
        <f t="shared" si="2"/>
        <v>402.22686757831787</v>
      </c>
      <c r="J8" s="39"/>
      <c r="K8" s="39"/>
    </row>
    <row r="9" spans="1:11" x14ac:dyDescent="0.35">
      <c r="A9" s="2">
        <v>4</v>
      </c>
      <c r="B9" s="2" t="s">
        <v>18</v>
      </c>
      <c r="C9" s="27">
        <v>1.1299999999999999</v>
      </c>
      <c r="D9" s="19">
        <v>124.4</v>
      </c>
      <c r="E9" s="25">
        <f t="shared" si="0"/>
        <v>0.65011758557616939</v>
      </c>
      <c r="F9" s="27">
        <f t="shared" si="1"/>
        <v>0.73463287170107139</v>
      </c>
      <c r="G9" s="27">
        <f t="shared" ref="G9" si="3">AVERAGE(F9:F11)</f>
        <v>0.75126556920128917</v>
      </c>
      <c r="H9" s="25">
        <f t="shared" ref="H9" si="4">_xlfn.STDEV.S(F9:F11)</f>
        <v>3.6426046795776677E-2</v>
      </c>
      <c r="I9" s="28">
        <f t="shared" si="2"/>
        <v>408.12937316726192</v>
      </c>
      <c r="J9" s="39"/>
      <c r="K9" s="39"/>
    </row>
    <row r="10" spans="1:11" x14ac:dyDescent="0.35">
      <c r="A10" s="2">
        <v>5</v>
      </c>
      <c r="B10" s="2"/>
      <c r="C10" s="27">
        <v>1.18</v>
      </c>
      <c r="D10" s="19">
        <v>128.6</v>
      </c>
      <c r="E10" s="25">
        <f t="shared" si="0"/>
        <v>0.67206689312777634</v>
      </c>
      <c r="F10" s="27">
        <f t="shared" si="1"/>
        <v>0.79303893389077607</v>
      </c>
      <c r="G10" s="19"/>
      <c r="H10" s="25"/>
      <c r="I10" s="28">
        <f t="shared" si="2"/>
        <v>440.57718549487561</v>
      </c>
      <c r="J10" s="39"/>
      <c r="K10" s="39"/>
    </row>
    <row r="11" spans="1:11" x14ac:dyDescent="0.35">
      <c r="A11" s="2">
        <v>6</v>
      </c>
      <c r="B11" s="2"/>
      <c r="C11" s="27">
        <v>1.04</v>
      </c>
      <c r="D11" s="19">
        <v>133.6</v>
      </c>
      <c r="E11" s="25">
        <f t="shared" si="0"/>
        <v>0.69819702116540372</v>
      </c>
      <c r="F11" s="27">
        <f t="shared" si="1"/>
        <v>0.72612490201201985</v>
      </c>
      <c r="G11" s="19"/>
      <c r="H11" s="25"/>
      <c r="I11" s="28">
        <f t="shared" si="2"/>
        <v>403.40272334001105</v>
      </c>
      <c r="J11" s="40"/>
      <c r="K11" s="40"/>
    </row>
    <row r="12" spans="1:11" x14ac:dyDescent="0.35">
      <c r="A12" s="2">
        <v>7</v>
      </c>
      <c r="B12" s="2" t="s">
        <v>19</v>
      </c>
      <c r="C12" s="27">
        <v>1.02</v>
      </c>
      <c r="D12" s="19">
        <v>144.1</v>
      </c>
      <c r="E12" s="25">
        <f t="shared" si="0"/>
        <v>0.75307029004442116</v>
      </c>
      <c r="F12" s="27">
        <f t="shared" si="1"/>
        <v>0.7681316958453096</v>
      </c>
      <c r="G12" s="27">
        <f t="shared" ref="G12" si="5">AVERAGE(F12:F14)</f>
        <v>0.74320877972302057</v>
      </c>
      <c r="H12" s="25">
        <f t="shared" ref="H12" si="6">_xlfn.STDEV.S(F12:F14)</f>
        <v>8.3468665691262336E-2</v>
      </c>
      <c r="I12" s="28">
        <f t="shared" si="2"/>
        <v>426.73983102517201</v>
      </c>
      <c r="J12" s="38">
        <f t="shared" ref="J12" si="7">AVERAGE(I12:I17)</f>
        <v>414.49109156190417</v>
      </c>
      <c r="K12" s="38">
        <f t="shared" ref="K12" si="8">_xlfn.STDEV.S(I12:I17)</f>
        <v>29.538008988329956</v>
      </c>
    </row>
    <row r="13" spans="1:11" x14ac:dyDescent="0.35">
      <c r="A13" s="2">
        <v>8</v>
      </c>
      <c r="B13" s="2"/>
      <c r="C13" s="27">
        <v>1</v>
      </c>
      <c r="D13" s="19">
        <v>124.4</v>
      </c>
      <c r="E13" s="25">
        <f t="shared" si="0"/>
        <v>0.65011758557616939</v>
      </c>
      <c r="F13" s="27">
        <f t="shared" si="1"/>
        <v>0.65011758557616939</v>
      </c>
      <c r="G13" s="19"/>
      <c r="H13" s="25"/>
      <c r="I13" s="28">
        <f t="shared" si="2"/>
        <v>361.17643643120522</v>
      </c>
      <c r="J13" s="39"/>
      <c r="K13" s="39"/>
    </row>
    <row r="14" spans="1:11" x14ac:dyDescent="0.35">
      <c r="A14" s="2">
        <v>9</v>
      </c>
      <c r="B14" s="2"/>
      <c r="C14" s="27">
        <v>1.07</v>
      </c>
      <c r="D14" s="19">
        <v>145.1</v>
      </c>
      <c r="E14" s="25">
        <f t="shared" si="0"/>
        <v>0.75829631565194666</v>
      </c>
      <c r="F14" s="27">
        <f t="shared" si="1"/>
        <v>0.81137705774758295</v>
      </c>
      <c r="G14" s="19"/>
      <c r="H14" s="25"/>
      <c r="I14" s="28">
        <f t="shared" si="2"/>
        <v>450.76503208199057</v>
      </c>
      <c r="J14" s="39"/>
      <c r="K14" s="39"/>
    </row>
    <row r="15" spans="1:11" x14ac:dyDescent="0.35">
      <c r="A15" s="2">
        <v>10</v>
      </c>
      <c r="B15" s="2" t="s">
        <v>20</v>
      </c>
      <c r="C15" s="27">
        <v>1.06</v>
      </c>
      <c r="D15" s="19">
        <v>134.6</v>
      </c>
      <c r="E15" s="25">
        <f t="shared" si="0"/>
        <v>0.70342304677292922</v>
      </c>
      <c r="F15" s="27">
        <f t="shared" si="1"/>
        <v>0.74562842957930497</v>
      </c>
      <c r="G15" s="27">
        <f t="shared" ref="G15" si="9">AVERAGE(F15:F17)</f>
        <v>0.74895914989983448</v>
      </c>
      <c r="H15" s="25">
        <f t="shared" ref="H15" si="10">_xlfn.STDEV.S(F15:F17)</f>
        <v>8.6823370874000785E-3</v>
      </c>
      <c r="I15" s="28">
        <f t="shared" si="2"/>
        <v>414.23801643294723</v>
      </c>
      <c r="J15" s="39"/>
      <c r="K15" s="39"/>
    </row>
    <row r="16" spans="1:11" x14ac:dyDescent="0.35">
      <c r="A16" s="2">
        <v>11</v>
      </c>
      <c r="B16" s="2"/>
      <c r="C16" s="27">
        <v>1.05</v>
      </c>
      <c r="D16" s="19">
        <v>135.30000000000001</v>
      </c>
      <c r="E16" s="25">
        <f t="shared" si="0"/>
        <v>0.7070812646981971</v>
      </c>
      <c r="F16" s="27">
        <f t="shared" si="1"/>
        <v>0.74243532793310696</v>
      </c>
      <c r="G16" s="19"/>
      <c r="H16" s="25"/>
      <c r="I16" s="28">
        <f t="shared" si="2"/>
        <v>412.46407107394833</v>
      </c>
      <c r="J16" s="39"/>
      <c r="K16" s="39"/>
    </row>
    <row r="17" spans="1:11" x14ac:dyDescent="0.35">
      <c r="A17" s="2">
        <v>12</v>
      </c>
      <c r="B17" s="2"/>
      <c r="C17" s="27">
        <v>1.07</v>
      </c>
      <c r="D17" s="19">
        <v>135.69999999999999</v>
      </c>
      <c r="E17" s="25">
        <f t="shared" si="0"/>
        <v>0.70917167494120714</v>
      </c>
      <c r="F17" s="27">
        <f t="shared" si="1"/>
        <v>0.75881369218709172</v>
      </c>
      <c r="G17" s="19"/>
      <c r="H17" s="25"/>
      <c r="I17" s="28">
        <f t="shared" si="2"/>
        <v>421.56316232616206</v>
      </c>
      <c r="J17" s="40"/>
      <c r="K17" s="40"/>
    </row>
    <row r="18" spans="1:11" x14ac:dyDescent="0.35">
      <c r="A18" s="2">
        <v>13</v>
      </c>
      <c r="B18" s="2" t="s">
        <v>21</v>
      </c>
      <c r="C18" s="27">
        <v>0.97</v>
      </c>
      <c r="D18" s="19">
        <v>147.6</v>
      </c>
      <c r="E18" s="25">
        <f t="shared" si="0"/>
        <v>0.77136137967076035</v>
      </c>
      <c r="F18" s="27">
        <f t="shared" si="1"/>
        <v>0.7482205382806375</v>
      </c>
      <c r="G18" s="37">
        <f t="shared" ref="G18" si="11">AVERAGE(F18:F20)</f>
        <v>0.80570681996341786</v>
      </c>
      <c r="H18" s="25">
        <f t="shared" ref="H18" si="12">_xlfn.STDEV.S(F18:F20)</f>
        <v>5.501948342551758E-2</v>
      </c>
      <c r="I18" s="28">
        <f t="shared" si="2"/>
        <v>415.67807682257643</v>
      </c>
      <c r="J18" s="38">
        <f t="shared" ref="J18" si="13">AVERAGE(I18:I23)</f>
        <v>429.61608067435094</v>
      </c>
      <c r="K18" s="38">
        <f t="shared" ref="K18" si="14">_xlfn.STDEV.S(I18:I23)</f>
        <v>28.137964954010176</v>
      </c>
    </row>
    <row r="19" spans="1:11" x14ac:dyDescent="0.35">
      <c r="A19" s="2">
        <v>14</v>
      </c>
      <c r="B19" s="2"/>
      <c r="C19" s="27">
        <v>1.05</v>
      </c>
      <c r="D19" s="19">
        <v>147.80000000000001</v>
      </c>
      <c r="E19" s="25">
        <f t="shared" si="0"/>
        <v>0.77240658479226554</v>
      </c>
      <c r="F19" s="27">
        <f t="shared" si="1"/>
        <v>0.81102691403187888</v>
      </c>
      <c r="G19" s="19"/>
      <c r="H19" s="25"/>
      <c r="I19" s="28">
        <f t="shared" si="2"/>
        <v>450.57050779548825</v>
      </c>
      <c r="J19" s="39"/>
      <c r="K19" s="39"/>
    </row>
    <row r="20" spans="1:11" x14ac:dyDescent="0.35">
      <c r="A20" s="2">
        <v>15</v>
      </c>
      <c r="B20" s="2"/>
      <c r="C20" s="27">
        <v>1.0900000000000001</v>
      </c>
      <c r="D20" s="19">
        <v>150.6</v>
      </c>
      <c r="E20" s="25">
        <f t="shared" si="0"/>
        <v>0.78703945649333684</v>
      </c>
      <c r="F20" s="27">
        <f t="shared" si="1"/>
        <v>0.85787300757773721</v>
      </c>
      <c r="G20" s="19"/>
      <c r="H20" s="25"/>
      <c r="I20" s="28">
        <f t="shared" si="2"/>
        <v>476.59611532096511</v>
      </c>
      <c r="J20" s="39"/>
      <c r="K20" s="39"/>
    </row>
    <row r="21" spans="1:11" x14ac:dyDescent="0.35">
      <c r="A21" s="2">
        <v>16</v>
      </c>
      <c r="B21" s="2" t="s">
        <v>22</v>
      </c>
      <c r="C21" s="27">
        <v>1</v>
      </c>
      <c r="D21" s="19">
        <v>144.9</v>
      </c>
      <c r="E21" s="25">
        <f t="shared" si="0"/>
        <v>0.7572511105304417</v>
      </c>
      <c r="F21" s="27">
        <f t="shared" si="1"/>
        <v>0.7572511105304417</v>
      </c>
      <c r="G21" s="27">
        <f t="shared" ref="G21" si="15">AVERAGE(F21:F23)</f>
        <v>0.74091107046424531</v>
      </c>
      <c r="H21" s="25">
        <f t="shared" ref="H21" si="16">_xlfn.STDEV.S(F21:F23)</f>
        <v>1.5398852552048113E-2</v>
      </c>
      <c r="I21" s="28">
        <f t="shared" si="2"/>
        <v>420.69506140580097</v>
      </c>
      <c r="J21" s="39"/>
      <c r="K21" s="39"/>
    </row>
    <row r="22" spans="1:11" x14ac:dyDescent="0.35">
      <c r="A22" s="2">
        <v>17</v>
      </c>
      <c r="B22" s="2"/>
      <c r="C22" s="27">
        <v>1.04</v>
      </c>
      <c r="D22" s="19">
        <v>133.69999999999999</v>
      </c>
      <c r="E22" s="25">
        <f t="shared" si="0"/>
        <v>0.69871962372615626</v>
      </c>
      <c r="F22" s="27">
        <f t="shared" si="1"/>
        <v>0.72666840867520255</v>
      </c>
      <c r="G22" s="19"/>
      <c r="H22" s="25"/>
      <c r="I22" s="28">
        <f t="shared" si="2"/>
        <v>403.70467148622367</v>
      </c>
      <c r="J22" s="39"/>
      <c r="K22" s="39"/>
    </row>
    <row r="23" spans="1:11" x14ac:dyDescent="0.35">
      <c r="A23" s="2">
        <v>18</v>
      </c>
      <c r="B23" s="2"/>
      <c r="C23" s="27">
        <v>0.99</v>
      </c>
      <c r="D23" s="19">
        <v>142.80000000000001</v>
      </c>
      <c r="E23" s="25">
        <f t="shared" si="0"/>
        <v>0.74627645675463816</v>
      </c>
      <c r="F23" s="27">
        <f t="shared" si="1"/>
        <v>0.73881369218709181</v>
      </c>
      <c r="G23" s="19"/>
      <c r="H23" s="25"/>
      <c r="I23" s="28">
        <f t="shared" si="2"/>
        <v>410.45205121505103</v>
      </c>
      <c r="J23" s="40"/>
      <c r="K23" s="40"/>
    </row>
    <row r="25" spans="1:11" x14ac:dyDescent="0.35">
      <c r="A25" s="2">
        <v>19</v>
      </c>
      <c r="B25" s="2" t="s">
        <v>30</v>
      </c>
      <c r="C25" s="19">
        <v>0.95</v>
      </c>
      <c r="D25" s="19">
        <v>94.65</v>
      </c>
      <c r="E25" s="25">
        <f>D25/$E$2</f>
        <v>0.49464332375228642</v>
      </c>
      <c r="F25" s="27">
        <f>E25*C25</f>
        <v>0.46991115756467206</v>
      </c>
      <c r="G25" s="27">
        <f>AVERAGE(F25:F27)</f>
        <v>0.47150579217838162</v>
      </c>
      <c r="H25" s="25">
        <f t="shared" ref="H25" si="17">_xlfn.STDEV.S(F25:F27)</f>
        <v>7.506261331188184E-2</v>
      </c>
      <c r="I25" s="28">
        <f t="shared" si="2"/>
        <v>261.06175420259558</v>
      </c>
      <c r="J25" s="38">
        <f t="shared" ref="J25:J56" si="18">AVERAGE(I25:I30)</f>
        <v>177.44703810159783</v>
      </c>
      <c r="K25" s="38">
        <f t="shared" ref="K25" si="19">_xlfn.STDEV.S(I25:I30)</f>
        <v>101.54908712035902</v>
      </c>
    </row>
    <row r="26" spans="1:11" x14ac:dyDescent="0.35">
      <c r="A26" s="2">
        <v>20</v>
      </c>
      <c r="B26" s="2"/>
      <c r="C26" s="19">
        <v>0.96</v>
      </c>
      <c r="D26" s="19">
        <v>109.1</v>
      </c>
      <c r="E26" s="25">
        <f t="shared" ref="E26:E60" si="20">D26/$E$2</f>
        <v>0.57015939378102953</v>
      </c>
      <c r="F26" s="27">
        <f t="shared" ref="F26:F42" si="21">E26*C26</f>
        <v>0.54735301802978831</v>
      </c>
      <c r="G26" s="19"/>
      <c r="H26" s="19"/>
      <c r="I26" s="28">
        <f t="shared" si="2"/>
        <v>304.08501001654906</v>
      </c>
      <c r="J26" s="39"/>
      <c r="K26" s="39"/>
    </row>
    <row r="27" spans="1:11" x14ac:dyDescent="0.35">
      <c r="A27" s="2">
        <v>21</v>
      </c>
      <c r="B27" s="2"/>
      <c r="C27" s="19">
        <v>1.1200000000000001</v>
      </c>
      <c r="D27" s="19">
        <v>67.87</v>
      </c>
      <c r="E27" s="25">
        <f t="shared" si="20"/>
        <v>0.35469035798275417</v>
      </c>
      <c r="F27" s="27">
        <f t="shared" si="21"/>
        <v>0.39725320094068473</v>
      </c>
      <c r="G27" s="19"/>
      <c r="H27" s="19"/>
      <c r="I27" s="28">
        <f t="shared" si="2"/>
        <v>220.69622274482487</v>
      </c>
      <c r="J27" s="39"/>
      <c r="K27" s="39"/>
    </row>
    <row r="28" spans="1:11" x14ac:dyDescent="0.35">
      <c r="A28" s="2">
        <v>22</v>
      </c>
      <c r="B28" s="2" t="s">
        <v>31</v>
      </c>
      <c r="C28" s="19">
        <v>1.1499999999999999</v>
      </c>
      <c r="D28" s="19">
        <v>12.9</v>
      </c>
      <c r="E28" s="25">
        <f t="shared" si="20"/>
        <v>6.741573033707865E-2</v>
      </c>
      <c r="F28" s="27">
        <f t="shared" si="21"/>
        <v>7.7528089887640442E-2</v>
      </c>
      <c r="G28" s="27">
        <f t="shared" ref="G28" si="22">AVERAGE(F28:F30)</f>
        <v>0.16730354498737043</v>
      </c>
      <c r="H28" s="25">
        <f t="shared" ref="H28:H40" si="23">_xlfn.STDEV.S(F28:F30)</f>
        <v>9.2142862746221701E-2</v>
      </c>
      <c r="I28" s="28">
        <f t="shared" si="2"/>
        <v>43.071161048689135</v>
      </c>
      <c r="J28" s="39"/>
      <c r="K28" s="39"/>
    </row>
    <row r="29" spans="1:11" x14ac:dyDescent="0.35">
      <c r="A29" s="2">
        <v>23</v>
      </c>
      <c r="B29" s="2"/>
      <c r="C29" s="19">
        <v>1.04</v>
      </c>
      <c r="D29" s="19">
        <v>48.14</v>
      </c>
      <c r="E29" s="25">
        <f t="shared" si="20"/>
        <v>0.25158087274627644</v>
      </c>
      <c r="F29" s="27">
        <f t="shared" si="21"/>
        <v>0.2616441076561275</v>
      </c>
      <c r="G29" s="19"/>
      <c r="H29" s="19"/>
      <c r="I29" s="28">
        <f t="shared" si="2"/>
        <v>145.3578375867375</v>
      </c>
      <c r="J29" s="39"/>
      <c r="K29" s="39"/>
    </row>
    <row r="30" spans="1:11" x14ac:dyDescent="0.35">
      <c r="A30" s="2">
        <v>24</v>
      </c>
      <c r="B30" s="2"/>
      <c r="C30" s="19">
        <v>1</v>
      </c>
      <c r="D30" s="19">
        <v>31.14</v>
      </c>
      <c r="E30" s="25">
        <f t="shared" si="20"/>
        <v>0.16273843741834335</v>
      </c>
      <c r="F30" s="27">
        <f t="shared" si="21"/>
        <v>0.16273843741834335</v>
      </c>
      <c r="G30" s="19"/>
      <c r="H30" s="19"/>
      <c r="I30" s="28">
        <f t="shared" si="2"/>
        <v>90.410243010190754</v>
      </c>
      <c r="J30" s="40"/>
      <c r="K30" s="40"/>
    </row>
    <row r="31" spans="1:11" x14ac:dyDescent="0.35">
      <c r="A31" s="2">
        <v>25</v>
      </c>
      <c r="B31" s="2" t="s">
        <v>32</v>
      </c>
      <c r="C31" s="19">
        <v>0.91</v>
      </c>
      <c r="D31" s="19">
        <v>75.849999999999994</v>
      </c>
      <c r="E31" s="25">
        <f t="shared" si="20"/>
        <v>0.39639404233080738</v>
      </c>
      <c r="F31" s="27">
        <f t="shared" si="21"/>
        <v>0.36071857852103473</v>
      </c>
      <c r="G31" s="27">
        <f>AVERAGE(F31:F33)</f>
        <v>0.34572058183085091</v>
      </c>
      <c r="H31" s="25">
        <f t="shared" si="23"/>
        <v>5.5772862854358306E-2</v>
      </c>
      <c r="I31" s="28">
        <f t="shared" si="2"/>
        <v>200.39921028946375</v>
      </c>
      <c r="J31" s="38">
        <f t="shared" si="18"/>
        <v>152.88418546584211</v>
      </c>
      <c r="K31" s="38">
        <f t="shared" ref="K31" si="24">_xlfn.STDEV.S(I31:I36)</f>
        <v>48.830940575897841</v>
      </c>
    </row>
    <row r="32" spans="1:11" x14ac:dyDescent="0.35">
      <c r="A32" s="2">
        <v>26</v>
      </c>
      <c r="B32" s="2"/>
      <c r="C32" s="19">
        <v>0.95</v>
      </c>
      <c r="D32" s="19">
        <v>57.2</v>
      </c>
      <c r="E32" s="25">
        <f t="shared" si="20"/>
        <v>0.29892866475045732</v>
      </c>
      <c r="F32" s="27">
        <f t="shared" si="21"/>
        <v>0.28398223151293445</v>
      </c>
      <c r="G32" s="19"/>
      <c r="H32" s="19"/>
      <c r="I32" s="28">
        <f t="shared" si="2"/>
        <v>157.76790639607469</v>
      </c>
      <c r="J32" s="39"/>
      <c r="K32" s="39"/>
    </row>
    <row r="33" spans="1:11" x14ac:dyDescent="0.35">
      <c r="A33" s="2">
        <v>27</v>
      </c>
      <c r="B33" s="2"/>
      <c r="C33" s="19">
        <v>0.97</v>
      </c>
      <c r="D33" s="19">
        <v>77.42</v>
      </c>
      <c r="E33" s="25">
        <f t="shared" si="20"/>
        <v>0.40459890253462244</v>
      </c>
      <c r="F33" s="27">
        <f t="shared" si="21"/>
        <v>0.39246093545858374</v>
      </c>
      <c r="G33" s="19"/>
      <c r="H33" s="19"/>
      <c r="I33" s="28">
        <f t="shared" si="2"/>
        <v>218.03385303254652</v>
      </c>
      <c r="J33" s="39"/>
      <c r="K33" s="39"/>
    </row>
    <row r="34" spans="1:11" x14ac:dyDescent="0.35">
      <c r="A34" s="2">
        <v>28</v>
      </c>
      <c r="B34" s="2" t="s">
        <v>33</v>
      </c>
      <c r="C34" s="19">
        <v>0.95</v>
      </c>
      <c r="D34" s="19">
        <v>47.86</v>
      </c>
      <c r="E34" s="25">
        <f t="shared" si="20"/>
        <v>0.25011758557616931</v>
      </c>
      <c r="F34" s="27">
        <f t="shared" si="21"/>
        <v>0.23761170629736084</v>
      </c>
      <c r="G34" s="25">
        <f t="shared" ref="G34" si="25">AVERAGE(F34:F36)</f>
        <v>0.20466248584618063</v>
      </c>
      <c r="H34" s="25">
        <f t="shared" si="23"/>
        <v>3.5783796233508115E-2</v>
      </c>
      <c r="I34" s="28">
        <f t="shared" si="2"/>
        <v>132.00650349853379</v>
      </c>
      <c r="J34" s="39"/>
      <c r="K34" s="39"/>
    </row>
    <row r="35" spans="1:11" x14ac:dyDescent="0.35">
      <c r="A35" s="2">
        <v>29</v>
      </c>
      <c r="B35" s="2"/>
      <c r="C35" s="19">
        <v>1.05</v>
      </c>
      <c r="D35" s="19">
        <v>38.229999999999997</v>
      </c>
      <c r="E35" s="25">
        <f t="shared" si="20"/>
        <v>0.19979095897569896</v>
      </c>
      <c r="F35" s="27">
        <f t="shared" si="21"/>
        <v>0.20978050692448391</v>
      </c>
      <c r="G35" s="19"/>
      <c r="H35" s="19"/>
      <c r="I35" s="28">
        <f t="shared" si="2"/>
        <v>116.54472606915773</v>
      </c>
      <c r="J35" s="39"/>
      <c r="K35" s="39"/>
    </row>
    <row r="36" spans="1:11" x14ac:dyDescent="0.35">
      <c r="A36" s="2">
        <v>30</v>
      </c>
      <c r="B36" s="2"/>
      <c r="C36" s="19">
        <v>0.92</v>
      </c>
      <c r="D36" s="19">
        <v>34.65</v>
      </c>
      <c r="E36" s="25">
        <f t="shared" si="20"/>
        <v>0.18108178730075777</v>
      </c>
      <c r="F36" s="27">
        <f t="shared" si="21"/>
        <v>0.16659524431669717</v>
      </c>
      <c r="G36" s="19"/>
      <c r="H36" s="19"/>
      <c r="I36" s="28">
        <f t="shared" si="2"/>
        <v>92.552913509276209</v>
      </c>
      <c r="J36" s="40"/>
      <c r="K36" s="40"/>
    </row>
    <row r="37" spans="1:11" x14ac:dyDescent="0.35">
      <c r="A37" s="2">
        <v>31</v>
      </c>
      <c r="B37" s="2" t="s">
        <v>34</v>
      </c>
      <c r="C37" s="19">
        <v>1.19</v>
      </c>
      <c r="D37" s="19">
        <v>16.36</v>
      </c>
      <c r="E37" s="25">
        <f t="shared" si="20"/>
        <v>8.5497778939116795E-2</v>
      </c>
      <c r="F37" s="27">
        <f t="shared" si="21"/>
        <v>0.10174235693754898</v>
      </c>
      <c r="G37" s="27">
        <f t="shared" ref="G37" si="26">AVERAGE(F37:F39)</f>
        <v>6.9553679993031955E-2</v>
      </c>
      <c r="H37" s="25">
        <f t="shared" si="23"/>
        <v>3.0144261866517162E-2</v>
      </c>
      <c r="I37" s="28">
        <f t="shared" si="2"/>
        <v>56.523531631971657</v>
      </c>
      <c r="J37" s="38">
        <f t="shared" si="18"/>
        <v>22.813340882036986</v>
      </c>
      <c r="K37" s="38">
        <f t="shared" ref="K37" si="27">_xlfn.STDEV.S(I37:I42)</f>
        <v>20.597397928234702</v>
      </c>
    </row>
    <row r="38" spans="1:11" x14ac:dyDescent="0.35">
      <c r="A38" s="2">
        <v>32</v>
      </c>
      <c r="B38" s="2"/>
      <c r="C38" s="19">
        <v>1.17</v>
      </c>
      <c r="D38" s="19">
        <v>6.867</v>
      </c>
      <c r="E38" s="25">
        <f t="shared" si="20"/>
        <v>3.5887117846877453E-2</v>
      </c>
      <c r="F38" s="27">
        <f t="shared" si="21"/>
        <v>4.1987927880846619E-2</v>
      </c>
      <c r="G38" s="19"/>
      <c r="H38" s="19"/>
      <c r="I38" s="28">
        <f t="shared" si="2"/>
        <v>23.326626600470345</v>
      </c>
      <c r="J38" s="39"/>
      <c r="K38" s="39"/>
    </row>
    <row r="39" spans="1:11" x14ac:dyDescent="0.35">
      <c r="A39" s="2">
        <v>33</v>
      </c>
      <c r="B39" s="2"/>
      <c r="C39" s="19">
        <v>0.99</v>
      </c>
      <c r="D39" s="19">
        <v>12.55</v>
      </c>
      <c r="E39" s="25">
        <f t="shared" si="20"/>
        <v>6.5586621374444737E-2</v>
      </c>
      <c r="F39" s="27">
        <f t="shared" si="21"/>
        <v>6.4930755160700293E-2</v>
      </c>
      <c r="G39" s="19"/>
      <c r="H39" s="19"/>
      <c r="I39" s="28">
        <f t="shared" si="2"/>
        <v>36.072641755944609</v>
      </c>
      <c r="J39" s="39"/>
      <c r="K39" s="39"/>
    </row>
    <row r="40" spans="1:11" x14ac:dyDescent="0.35">
      <c r="A40" s="2">
        <v>34</v>
      </c>
      <c r="B40" s="2" t="s">
        <v>35</v>
      </c>
      <c r="C40" s="19">
        <v>1.01</v>
      </c>
      <c r="D40" s="19">
        <v>4.391</v>
      </c>
      <c r="E40" s="25">
        <f t="shared" si="20"/>
        <v>2.2947478442644369E-2</v>
      </c>
      <c r="F40" s="27">
        <f t="shared" si="21"/>
        <v>2.3176953227070814E-2</v>
      </c>
      <c r="G40" s="27">
        <f t="shared" ref="G40" si="28">AVERAGE(F40:F42)</f>
        <v>1.2574347182301193E-2</v>
      </c>
      <c r="H40" s="25">
        <f>_xlfn.STDEV.S(F40:F42)</f>
        <v>9.6326472119353506E-3</v>
      </c>
      <c r="I40" s="28">
        <f t="shared" si="2"/>
        <v>12.876085126150452</v>
      </c>
      <c r="J40" s="39"/>
      <c r="K40" s="39"/>
    </row>
    <row r="41" spans="1:11" x14ac:dyDescent="0.35">
      <c r="A41" s="2">
        <v>35</v>
      </c>
      <c r="B41" s="2"/>
      <c r="C41" s="19">
        <v>0.87</v>
      </c>
      <c r="D41" s="19">
        <v>2.2400000000000002</v>
      </c>
      <c r="E41" s="25">
        <f t="shared" si="20"/>
        <v>1.1706297360857069E-2</v>
      </c>
      <c r="F41" s="27">
        <f t="shared" si="21"/>
        <v>1.018447870394565E-2</v>
      </c>
      <c r="G41" s="19"/>
      <c r="H41" s="19"/>
      <c r="I41" s="28">
        <f t="shared" si="2"/>
        <v>5.6580437244142505</v>
      </c>
      <c r="J41" s="39"/>
      <c r="K41" s="39"/>
    </row>
    <row r="42" spans="1:11" x14ac:dyDescent="0.35">
      <c r="A42" s="2">
        <v>36</v>
      </c>
      <c r="B42" s="2"/>
      <c r="C42" s="19">
        <v>1.1399999999999999</v>
      </c>
      <c r="D42" s="19">
        <v>0.73209999999999997</v>
      </c>
      <c r="E42" s="25">
        <f t="shared" si="20"/>
        <v>3.8259733472694015E-3</v>
      </c>
      <c r="F42" s="27">
        <f t="shared" si="21"/>
        <v>4.3616096158871171E-3</v>
      </c>
      <c r="G42" s="19"/>
      <c r="H42" s="19"/>
      <c r="I42" s="28">
        <f t="shared" si="2"/>
        <v>2.4231164532706209</v>
      </c>
      <c r="J42" s="40"/>
      <c r="K42" s="40"/>
    </row>
    <row r="44" spans="1:11" x14ac:dyDescent="0.35">
      <c r="A44" s="22">
        <v>37</v>
      </c>
      <c r="B44" s="2" t="s">
        <v>37</v>
      </c>
      <c r="C44" s="19">
        <v>1.1200000000000001</v>
      </c>
      <c r="D44" s="19">
        <v>10.050000000000001</v>
      </c>
      <c r="E44" s="25">
        <f t="shared" si="20"/>
        <v>5.2521557355631049E-2</v>
      </c>
      <c r="F44" s="27">
        <f t="shared" ref="F44" si="29">E44*C44</f>
        <v>5.8824144238306779E-2</v>
      </c>
      <c r="G44" s="27">
        <f t="shared" ref="G44" si="30">AVERAGE(F44:F46)</f>
        <v>6.2459872833376895E-2</v>
      </c>
      <c r="H44" s="25">
        <f>_xlfn.STDEV.S(F44:F46)</f>
        <v>1.7479830968237353E-2</v>
      </c>
      <c r="I44" s="28">
        <f t="shared" si="2"/>
        <v>32.680080132392654</v>
      </c>
      <c r="J44" s="38">
        <f t="shared" si="18"/>
        <v>52.805887021068628</v>
      </c>
      <c r="K44" s="38">
        <f t="shared" ref="K44" si="31">_xlfn.STDEV.S(I44:I49)</f>
        <v>25.588881028468947</v>
      </c>
    </row>
    <row r="45" spans="1:11" x14ac:dyDescent="0.35">
      <c r="A45" s="2">
        <v>38</v>
      </c>
      <c r="B45" s="2"/>
      <c r="C45" s="19">
        <v>1.04</v>
      </c>
      <c r="D45" s="19">
        <v>14.99</v>
      </c>
      <c r="E45" s="25">
        <f t="shared" si="20"/>
        <v>7.8338123856806899E-2</v>
      </c>
      <c r="F45" s="27">
        <f t="shared" ref="F45:F61" si="32">E45*C45</f>
        <v>8.1471648811079184E-2</v>
      </c>
      <c r="G45" s="19"/>
      <c r="H45" s="25"/>
      <c r="I45" s="28">
        <f t="shared" si="2"/>
        <v>45.262027117266214</v>
      </c>
      <c r="J45" s="39"/>
      <c r="K45" s="39"/>
    </row>
    <row r="46" spans="1:11" x14ac:dyDescent="0.35">
      <c r="A46" s="22">
        <v>39</v>
      </c>
      <c r="B46" s="2"/>
      <c r="C46" s="19">
        <v>1.1299999999999999</v>
      </c>
      <c r="D46" s="19">
        <v>7.9729999999999999</v>
      </c>
      <c r="E46" s="25">
        <f t="shared" si="20"/>
        <v>4.1667102168800631E-2</v>
      </c>
      <c r="F46" s="27">
        <f t="shared" si="32"/>
        <v>4.7083825450744708E-2</v>
      </c>
      <c r="G46" s="19"/>
      <c r="H46" s="25"/>
      <c r="I46" s="28">
        <f t="shared" si="2"/>
        <v>26.157680805969282</v>
      </c>
      <c r="J46" s="39"/>
      <c r="K46" s="39"/>
    </row>
    <row r="47" spans="1:11" x14ac:dyDescent="0.35">
      <c r="A47" s="2">
        <v>40</v>
      </c>
      <c r="B47" s="2" t="s">
        <v>38</v>
      </c>
      <c r="C47" s="19">
        <v>1.06</v>
      </c>
      <c r="D47" s="19">
        <v>14.6</v>
      </c>
      <c r="E47" s="25">
        <f t="shared" si="20"/>
        <v>7.6299973869871959E-2</v>
      </c>
      <c r="F47" s="27">
        <f t="shared" si="32"/>
        <v>8.0877972302064283E-2</v>
      </c>
      <c r="G47" s="27">
        <f t="shared" ref="G47:G59" si="33">AVERAGE(F47:F49)</f>
        <v>0.12764132044247017</v>
      </c>
      <c r="H47" s="25">
        <f t="shared" ref="H47" si="34">_xlfn.STDEV.S(F47:F49)</f>
        <v>4.2565190197520968E-2</v>
      </c>
      <c r="I47" s="28">
        <f t="shared" si="2"/>
        <v>44.932206834480155</v>
      </c>
      <c r="J47" s="39"/>
      <c r="K47" s="39"/>
    </row>
    <row r="48" spans="1:11" x14ac:dyDescent="0.35">
      <c r="A48" s="22">
        <v>41</v>
      </c>
      <c r="B48" s="2"/>
      <c r="C48" s="19">
        <v>1.05</v>
      </c>
      <c r="D48" s="19">
        <v>29.91</v>
      </c>
      <c r="E48" s="25">
        <f t="shared" si="20"/>
        <v>0.15631042592108702</v>
      </c>
      <c r="F48" s="27">
        <f t="shared" si="32"/>
        <v>0.16412594721714138</v>
      </c>
      <c r="G48" s="19"/>
      <c r="H48" s="25"/>
      <c r="I48" s="28">
        <f t="shared" si="2"/>
        <v>91.181081787300769</v>
      </c>
      <c r="J48" s="39"/>
      <c r="K48" s="39"/>
    </row>
    <row r="49" spans="1:11" x14ac:dyDescent="0.35">
      <c r="A49" s="2">
        <v>42</v>
      </c>
      <c r="B49" s="2"/>
      <c r="C49" s="19">
        <v>0.95</v>
      </c>
      <c r="D49" s="19">
        <v>27.78</v>
      </c>
      <c r="E49" s="25">
        <f t="shared" si="20"/>
        <v>0.14517899137705775</v>
      </c>
      <c r="F49" s="27">
        <f t="shared" si="32"/>
        <v>0.13792004180820486</v>
      </c>
      <c r="G49" s="19"/>
      <c r="H49" s="25"/>
      <c r="I49" s="28">
        <f t="shared" si="2"/>
        <v>76.622245449002705</v>
      </c>
      <c r="J49" s="40"/>
      <c r="K49" s="40"/>
    </row>
    <row r="50" spans="1:11" x14ac:dyDescent="0.35">
      <c r="A50" s="22">
        <v>43</v>
      </c>
      <c r="B50" s="2" t="s">
        <v>39</v>
      </c>
      <c r="C50" s="19">
        <v>1.07</v>
      </c>
      <c r="D50" s="19">
        <v>3.6160000000000001</v>
      </c>
      <c r="E50" s="25">
        <f t="shared" si="20"/>
        <v>1.8897308596812126E-2</v>
      </c>
      <c r="F50" s="27">
        <f t="shared" si="32"/>
        <v>2.0220120198588976E-2</v>
      </c>
      <c r="G50" s="27">
        <f t="shared" si="33"/>
        <v>3.8535249542722756E-2</v>
      </c>
      <c r="H50" s="25">
        <f t="shared" ref="H50" si="35">_xlfn.STDEV.S(F50:F52)</f>
        <v>2.3534796819787783E-2</v>
      </c>
      <c r="I50" s="28">
        <f t="shared" si="2"/>
        <v>11.23340011032721</v>
      </c>
      <c r="J50" s="38">
        <f t="shared" si="18"/>
        <v>31.3315042243707</v>
      </c>
      <c r="K50" s="38">
        <f t="shared" ref="K50" si="36">_xlfn.STDEV.S(I50:I55)</f>
        <v>14.163846056602337</v>
      </c>
    </row>
    <row r="51" spans="1:11" x14ac:dyDescent="0.35">
      <c r="A51" s="2">
        <v>44</v>
      </c>
      <c r="B51" s="2"/>
      <c r="C51" s="19">
        <v>1.04</v>
      </c>
      <c r="D51" s="19">
        <v>5.5759999999999996</v>
      </c>
      <c r="E51" s="25">
        <f t="shared" si="20"/>
        <v>2.9140318787562059E-2</v>
      </c>
      <c r="F51" s="27">
        <f t="shared" si="32"/>
        <v>3.0305931539064541E-2</v>
      </c>
      <c r="G51" s="19"/>
      <c r="H51" s="25"/>
      <c r="I51" s="28">
        <f t="shared" si="2"/>
        <v>16.836628632813635</v>
      </c>
      <c r="J51" s="39"/>
      <c r="K51" s="39"/>
    </row>
    <row r="52" spans="1:11" x14ac:dyDescent="0.35">
      <c r="A52" s="22">
        <v>45</v>
      </c>
      <c r="B52" s="2"/>
      <c r="C52" s="19">
        <v>1.05</v>
      </c>
      <c r="D52" s="19">
        <v>11.86</v>
      </c>
      <c r="E52" s="25">
        <f t="shared" si="20"/>
        <v>6.1980663705252154E-2</v>
      </c>
      <c r="F52" s="27">
        <f t="shared" si="32"/>
        <v>6.5079696890514765E-2</v>
      </c>
      <c r="G52" s="19"/>
      <c r="H52" s="25"/>
      <c r="I52" s="28">
        <f t="shared" si="2"/>
        <v>36.155387161397094</v>
      </c>
      <c r="J52" s="39"/>
      <c r="K52" s="39"/>
    </row>
    <row r="53" spans="1:11" x14ac:dyDescent="0.35">
      <c r="A53" s="2">
        <v>46</v>
      </c>
      <c r="B53" s="2" t="s">
        <v>40</v>
      </c>
      <c r="C53" s="19">
        <v>1.17</v>
      </c>
      <c r="D53" s="19">
        <v>10.32</v>
      </c>
      <c r="E53" s="25">
        <f t="shared" si="20"/>
        <v>5.3932584269662923E-2</v>
      </c>
      <c r="F53" s="27">
        <f t="shared" si="32"/>
        <v>6.3101123595505612E-2</v>
      </c>
      <c r="G53" s="27">
        <f t="shared" si="33"/>
        <v>7.4258165665011755E-2</v>
      </c>
      <c r="H53" s="25">
        <f t="shared" ref="H53" si="37">_xlfn.STDEV.S(F53:F55)</f>
        <v>1.0676891910747574E-2</v>
      </c>
      <c r="I53" s="28">
        <f t="shared" si="2"/>
        <v>35.056179775280896</v>
      </c>
      <c r="J53" s="39"/>
      <c r="K53" s="39"/>
    </row>
    <row r="54" spans="1:11" x14ac:dyDescent="0.35">
      <c r="A54" s="22">
        <v>47</v>
      </c>
      <c r="B54" s="2"/>
      <c r="C54" s="19">
        <v>1.1299999999999999</v>
      </c>
      <c r="D54" s="19">
        <v>12.75</v>
      </c>
      <c r="E54" s="25">
        <f t="shared" si="20"/>
        <v>6.6631826495949828E-2</v>
      </c>
      <c r="F54" s="27">
        <f t="shared" si="32"/>
        <v>7.52939639404233E-2</v>
      </c>
      <c r="G54" s="19"/>
      <c r="H54" s="25"/>
      <c r="I54" s="28">
        <f t="shared" si="2"/>
        <v>41.829979966901831</v>
      </c>
      <c r="J54" s="39"/>
      <c r="K54" s="39"/>
    </row>
    <row r="55" spans="1:11" x14ac:dyDescent="0.35">
      <c r="A55" s="2">
        <v>48</v>
      </c>
      <c r="B55" s="2"/>
      <c r="C55" s="19">
        <v>1.1499999999999999</v>
      </c>
      <c r="D55" s="19">
        <v>14.04</v>
      </c>
      <c r="E55" s="25">
        <f t="shared" si="20"/>
        <v>7.3373399529657699E-2</v>
      </c>
      <c r="F55" s="27">
        <f t="shared" si="32"/>
        <v>8.4379409459106353E-2</v>
      </c>
      <c r="G55" s="19"/>
      <c r="H55" s="25"/>
      <c r="I55" s="28">
        <f t="shared" si="2"/>
        <v>46.877449699503529</v>
      </c>
      <c r="J55" s="40"/>
      <c r="K55" s="40"/>
    </row>
    <row r="56" spans="1:11" x14ac:dyDescent="0.35">
      <c r="A56" s="22">
        <v>49</v>
      </c>
      <c r="B56" s="2" t="s">
        <v>41</v>
      </c>
      <c r="C56" s="19">
        <v>0.98</v>
      </c>
      <c r="D56" s="19">
        <v>8.6940000000000008</v>
      </c>
      <c r="E56" s="25">
        <f t="shared" si="20"/>
        <v>4.5435066631826504E-2</v>
      </c>
      <c r="F56" s="27">
        <f t="shared" si="32"/>
        <v>4.452636529918997E-2</v>
      </c>
      <c r="G56" s="27">
        <f t="shared" si="33"/>
        <v>4.4079017507185791E-2</v>
      </c>
      <c r="H56" s="25">
        <f t="shared" ref="H56" si="38">_xlfn.STDEV.S(F56:F58)</f>
        <v>1.6846785956432752E-2</v>
      </c>
      <c r="I56" s="28">
        <f t="shared" si="2"/>
        <v>24.736869610661095</v>
      </c>
      <c r="J56" s="38">
        <f t="shared" si="18"/>
        <v>28.023009029410911</v>
      </c>
      <c r="K56" s="38">
        <f t="shared" ref="K56" si="39">_xlfn.STDEV.S(I56:I61)</f>
        <v>8.0243544446952537</v>
      </c>
    </row>
    <row r="57" spans="1:11" x14ac:dyDescent="0.35">
      <c r="A57" s="2">
        <v>50</v>
      </c>
      <c r="B57" s="2"/>
      <c r="C57" s="19">
        <v>0.89</v>
      </c>
      <c r="D57" s="19">
        <v>13.05</v>
      </c>
      <c r="E57" s="25">
        <f t="shared" si="20"/>
        <v>6.8199634178207486E-2</v>
      </c>
      <c r="F57" s="27">
        <f t="shared" si="32"/>
        <v>6.0697674418604665E-2</v>
      </c>
      <c r="G57" s="19"/>
      <c r="H57" s="25"/>
      <c r="I57" s="28">
        <f t="shared" si="2"/>
        <v>33.720930232558146</v>
      </c>
      <c r="J57" s="39"/>
      <c r="K57" s="39"/>
    </row>
    <row r="58" spans="1:11" x14ac:dyDescent="0.35">
      <c r="A58" s="22">
        <v>51</v>
      </c>
      <c r="B58" s="2"/>
      <c r="C58" s="19">
        <v>0.93</v>
      </c>
      <c r="D58" s="19">
        <v>5.5579999999999998</v>
      </c>
      <c r="E58" s="25">
        <f t="shared" si="20"/>
        <v>2.90462503266266E-2</v>
      </c>
      <c r="F58" s="27">
        <f t="shared" si="32"/>
        <v>2.701301280376274E-2</v>
      </c>
      <c r="G58" s="19"/>
      <c r="H58" s="25"/>
      <c r="I58" s="28">
        <f t="shared" si="2"/>
        <v>15.007229335423744</v>
      </c>
      <c r="J58" s="39"/>
      <c r="K58" s="39"/>
    </row>
    <row r="59" spans="1:11" x14ac:dyDescent="0.35">
      <c r="A59" s="2">
        <v>52</v>
      </c>
      <c r="B59" s="2" t="s">
        <v>42</v>
      </c>
      <c r="C59" s="19">
        <v>1.2</v>
      </c>
      <c r="D59" s="19">
        <v>8.4939999999999998</v>
      </c>
      <c r="E59" s="25">
        <f t="shared" si="20"/>
        <v>4.4389861510321399E-2</v>
      </c>
      <c r="F59" s="27">
        <f t="shared" si="32"/>
        <v>5.326783381238568E-2</v>
      </c>
      <c r="G59" s="27">
        <f t="shared" si="33"/>
        <v>5.680381499869349E-2</v>
      </c>
      <c r="H59" s="25">
        <f t="shared" ref="H59" si="40">_xlfn.STDEV.S(F59:F61)</f>
        <v>1.0784553305373534E-2</v>
      </c>
      <c r="I59" s="28">
        <f t="shared" si="2"/>
        <v>29.593241006880934</v>
      </c>
      <c r="J59" s="39"/>
      <c r="K59" s="39"/>
    </row>
    <row r="60" spans="1:11" x14ac:dyDescent="0.35">
      <c r="A60" s="22">
        <v>53</v>
      </c>
      <c r="B60" s="2"/>
      <c r="C60" s="19">
        <v>1.0900000000000001</v>
      </c>
      <c r="D60" s="19">
        <v>8.4670000000000005</v>
      </c>
      <c r="E60" s="25">
        <f t="shared" si="20"/>
        <v>4.4248758818918217E-2</v>
      </c>
      <c r="F60" s="27">
        <f t="shared" si="32"/>
        <v>4.8231147112620859E-2</v>
      </c>
      <c r="G60" s="19"/>
      <c r="H60" s="25"/>
      <c r="I60" s="28">
        <f t="shared" si="2"/>
        <v>26.795081729233811</v>
      </c>
      <c r="J60" s="39"/>
      <c r="K60" s="39"/>
    </row>
    <row r="61" spans="1:11" x14ac:dyDescent="0.35">
      <c r="A61" s="2">
        <v>54</v>
      </c>
      <c r="B61" s="2"/>
      <c r="C61" s="19">
        <v>1.06</v>
      </c>
      <c r="D61" s="19">
        <v>12.44</v>
      </c>
      <c r="E61" s="25">
        <f>D61/$E$2</f>
        <v>6.5011758557616928E-2</v>
      </c>
      <c r="F61" s="27">
        <f t="shared" si="32"/>
        <v>6.8912464071073945E-2</v>
      </c>
      <c r="G61" s="19"/>
      <c r="H61" s="25"/>
      <c r="I61" s="28">
        <f t="shared" si="2"/>
        <v>38.28470226170775</v>
      </c>
      <c r="J61" s="40"/>
      <c r="K61" s="40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CFDDDEF7C76F4A9B7F9D0883FAE256" ma:contentTypeVersion="4" ma:contentTypeDescription="Ein neues Dokument erstellen." ma:contentTypeScope="" ma:versionID="a4ce96c3b6a9a274043346d4313a64ba">
  <xsd:schema xmlns:xsd="http://www.w3.org/2001/XMLSchema" xmlns:xs="http://www.w3.org/2001/XMLSchema" xmlns:p="http://schemas.microsoft.com/office/2006/metadata/properties" xmlns:ns2="eec96076-13c3-4a3c-baa1-ce78fbadbd01" targetNamespace="http://schemas.microsoft.com/office/2006/metadata/properties" ma:root="true" ma:fieldsID="4baed51e26a84c5f64d675cf57dcceed" ns2:_="">
    <xsd:import namespace="eec96076-13c3-4a3c-baa1-ce78fbadbd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96076-13c3-4a3c-baa1-ce78fbad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B12A9-FF47-47B4-91EF-A25999F86B76}"/>
</file>

<file path=customXml/itemProps2.xml><?xml version="1.0" encoding="utf-8"?>
<ds:datastoreItem xmlns:ds="http://schemas.openxmlformats.org/officeDocument/2006/customXml" ds:itemID="{ED84C024-57EF-4A87-825D-E09F482E4AFF}"/>
</file>

<file path=customXml/itemProps3.xml><?xml version="1.0" encoding="utf-8"?>
<ds:datastoreItem xmlns:ds="http://schemas.openxmlformats.org/officeDocument/2006/customXml" ds:itemID="{61B3DF2F-C13A-4261-A37E-E2D57358B0A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WFR</vt:lpstr>
      <vt:lpstr>Masse pro Tiegel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Kurzweg, Lucas</cp:lastModifiedBy>
  <dcterms:created xsi:type="dcterms:W3CDTF">2020-11-08T15:32:11Z</dcterms:created>
  <dcterms:modified xsi:type="dcterms:W3CDTF">2020-12-17T10:13:03Z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0x0101008ECFDDDEF7C76F4A9B7F9D0883FAE256</vt:lpwstr>
  </property>
</Properties>
</file>