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Nachwuchsforscher\Lucas Kurzweg\Masterarbeit\Analysen\DSC\"/>
    </mc:Choice>
  </mc:AlternateContent>
  <bookViews>
    <workbookView xWindow="0" yWindow="0" windowWidth="38400" windowHeight="17850" activeTab="1"/>
  </bookViews>
  <sheets>
    <sheet name="ModS" sheetId="1" r:id="rId1"/>
    <sheet name="Sand" sheetId="2" r:id="rId2"/>
    <sheet name="Elbe" sheetId="4" r:id="rId3"/>
    <sheet name="Weißeritz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2" l="1"/>
  <c r="O25" i="2"/>
  <c r="K7" i="2" l="1"/>
  <c r="M7" i="2" s="1"/>
  <c r="O7" i="2" s="1"/>
  <c r="L7" i="2"/>
  <c r="P7" i="2"/>
  <c r="K8" i="2"/>
  <c r="L8" i="2"/>
  <c r="P8" i="2" s="1"/>
  <c r="M8" i="2"/>
  <c r="O8" i="2" s="1"/>
  <c r="K9" i="2"/>
  <c r="L9" i="2"/>
  <c r="M9" i="2"/>
  <c r="O9" i="2"/>
  <c r="P9" i="2"/>
  <c r="K11" i="3" l="1"/>
  <c r="Q20" i="4" l="1"/>
  <c r="Q17" i="4"/>
  <c r="K19" i="4"/>
  <c r="L19" i="4"/>
  <c r="M19" i="4"/>
  <c r="K13" i="4"/>
  <c r="L13" i="4"/>
  <c r="M13" i="4"/>
  <c r="K24" i="4"/>
  <c r="P22" i="4"/>
  <c r="O22" i="4"/>
  <c r="P21" i="4"/>
  <c r="O21" i="4"/>
  <c r="L20" i="4"/>
  <c r="P20" i="4" s="1"/>
  <c r="S20" i="4" s="1"/>
  <c r="K20" i="4"/>
  <c r="M20" i="4" s="1"/>
  <c r="O20" i="4" s="1"/>
  <c r="P19" i="4"/>
  <c r="O19" i="4"/>
  <c r="P18" i="4"/>
  <c r="L18" i="4"/>
  <c r="K18" i="4"/>
  <c r="M18" i="4" s="1"/>
  <c r="O18" i="4" s="1"/>
  <c r="P17" i="4"/>
  <c r="O17" i="4"/>
  <c r="P16" i="4"/>
  <c r="O16" i="4"/>
  <c r="P15" i="4"/>
  <c r="S14" i="4" s="1"/>
  <c r="L15" i="4"/>
  <c r="K15" i="4"/>
  <c r="M15" i="4" s="1"/>
  <c r="O15" i="4" s="1"/>
  <c r="Q14" i="4" s="1"/>
  <c r="P14" i="4"/>
  <c r="O14" i="4"/>
  <c r="P13" i="4"/>
  <c r="S11" i="4" s="1"/>
  <c r="O13" i="4"/>
  <c r="Q11" i="4" s="1"/>
  <c r="P12" i="4"/>
  <c r="L12" i="4"/>
  <c r="K12" i="4"/>
  <c r="M12" i="4" s="1"/>
  <c r="O12" i="4" s="1"/>
  <c r="L11" i="4"/>
  <c r="P11" i="4" s="1"/>
  <c r="K11" i="4"/>
  <c r="M11" i="4" s="1"/>
  <c r="O11" i="4" s="1"/>
  <c r="L10" i="4"/>
  <c r="P10" i="4" s="1"/>
  <c r="K10" i="4"/>
  <c r="M10" i="4" s="1"/>
  <c r="O10" i="4" s="1"/>
  <c r="P9" i="4"/>
  <c r="S8" i="4" s="1"/>
  <c r="L9" i="4"/>
  <c r="K9" i="4"/>
  <c r="M9" i="4" s="1"/>
  <c r="O9" i="4" s="1"/>
  <c r="Q8" i="4" s="1"/>
  <c r="P8" i="4"/>
  <c r="M8" i="4"/>
  <c r="O8" i="4" s="1"/>
  <c r="L8" i="4"/>
  <c r="K8" i="4"/>
  <c r="P7" i="4"/>
  <c r="O7" i="4"/>
  <c r="L7" i="4"/>
  <c r="K7" i="4"/>
  <c r="M7" i="4" s="1"/>
  <c r="P6" i="4"/>
  <c r="O6" i="4"/>
  <c r="L6" i="4"/>
  <c r="K6" i="4"/>
  <c r="M6" i="4" s="1"/>
  <c r="P5" i="4"/>
  <c r="O5" i="4"/>
  <c r="L5" i="4"/>
  <c r="K5" i="4"/>
  <c r="M5" i="4" s="1"/>
  <c r="O16" i="3"/>
  <c r="M11" i="3"/>
  <c r="O11" i="3" s="1"/>
  <c r="L11" i="3"/>
  <c r="P11" i="3"/>
  <c r="K12" i="3"/>
  <c r="M12" i="3" s="1"/>
  <c r="O12" i="3" s="1"/>
  <c r="L12" i="3"/>
  <c r="P12" i="3" s="1"/>
  <c r="P13" i="3"/>
  <c r="O13" i="3"/>
  <c r="S11" i="3" l="1"/>
  <c r="Q11" i="3"/>
  <c r="S17" i="4"/>
  <c r="P5" i="3" l="1"/>
  <c r="P6" i="3"/>
  <c r="P7" i="3"/>
  <c r="O19" i="3"/>
  <c r="O21" i="3"/>
  <c r="O22" i="3"/>
  <c r="O7" i="3"/>
  <c r="O6" i="3"/>
  <c r="O5" i="3"/>
  <c r="K8" i="3" l="1"/>
  <c r="M8" i="3" s="1"/>
  <c r="O8" i="3" s="1"/>
  <c r="K24" i="3" l="1"/>
  <c r="L6" i="3" s="1"/>
  <c r="L5" i="3" l="1"/>
  <c r="L9" i="3"/>
  <c r="P9" i="3" s="1"/>
  <c r="K5" i="3"/>
  <c r="K15" i="3"/>
  <c r="M15" i="3" s="1"/>
  <c r="O15" i="3" s="1"/>
  <c r="P19" i="3"/>
  <c r="L15" i="3"/>
  <c r="P15" i="3" s="1"/>
  <c r="L8" i="3"/>
  <c r="P8" i="3" s="1"/>
  <c r="K9" i="3"/>
  <c r="M9" i="3" s="1"/>
  <c r="O9" i="3" s="1"/>
  <c r="Q8" i="3" s="1"/>
  <c r="L16" i="3"/>
  <c r="P16" i="3" s="1"/>
  <c r="K18" i="3"/>
  <c r="M18" i="3" s="1"/>
  <c r="O18" i="3" s="1"/>
  <c r="K14" i="3"/>
  <c r="M14" i="3" s="1"/>
  <c r="O14" i="3" s="1"/>
  <c r="K7" i="3"/>
  <c r="M7" i="3" s="1"/>
  <c r="P22" i="3"/>
  <c r="L18" i="3"/>
  <c r="P18" i="3" s="1"/>
  <c r="L14" i="3"/>
  <c r="P14" i="3" s="1"/>
  <c r="L7" i="3"/>
  <c r="K20" i="3"/>
  <c r="M20" i="3" s="1"/>
  <c r="O20" i="3" s="1"/>
  <c r="Q20" i="3" s="1"/>
  <c r="K16" i="3"/>
  <c r="M16" i="3" s="1"/>
  <c r="L20" i="3"/>
  <c r="P20" i="3" s="1"/>
  <c r="S20" i="3" s="1"/>
  <c r="K17" i="3"/>
  <c r="M17" i="3" s="1"/>
  <c r="O17" i="3" s="1"/>
  <c r="K10" i="3"/>
  <c r="M10" i="3" s="1"/>
  <c r="O10" i="3" s="1"/>
  <c r="K6" i="3"/>
  <c r="M6" i="3" s="1"/>
  <c r="P21" i="3"/>
  <c r="L17" i="3"/>
  <c r="P17" i="3" s="1"/>
  <c r="L10" i="3"/>
  <c r="P10" i="3" s="1"/>
  <c r="S17" i="3" l="1"/>
  <c r="Q17" i="3"/>
  <c r="Q14" i="3"/>
  <c r="S14" i="3"/>
  <c r="S8" i="3"/>
  <c r="M5" i="3"/>
  <c r="K23" i="2"/>
  <c r="L11" i="2" l="1"/>
  <c r="P11" i="2" s="1"/>
  <c r="K18" i="2"/>
  <c r="M18" i="2" s="1"/>
  <c r="O18" i="2" s="1"/>
  <c r="L18" i="2"/>
  <c r="P18" i="2" s="1"/>
  <c r="K14" i="2"/>
  <c r="M14" i="2" s="1"/>
  <c r="O14" i="2" s="1"/>
  <c r="K17" i="2"/>
  <c r="M17" i="2" s="1"/>
  <c r="O17" i="2" s="1"/>
  <c r="L17" i="2"/>
  <c r="P17" i="2" s="1"/>
  <c r="K13" i="2"/>
  <c r="M13" i="2" s="1"/>
  <c r="O13" i="2" s="1"/>
  <c r="Q13" i="2" s="1"/>
  <c r="K12" i="2"/>
  <c r="M12" i="2" s="1"/>
  <c r="O12" i="2" s="1"/>
  <c r="L14" i="2"/>
  <c r="P14" i="2" s="1"/>
  <c r="L13" i="2"/>
  <c r="P13" i="2" s="1"/>
  <c r="L16" i="2"/>
  <c r="P16" i="2" s="1"/>
  <c r="L19" i="2"/>
  <c r="P19" i="2" s="1"/>
  <c r="L15" i="2"/>
  <c r="P15" i="2" s="1"/>
  <c r="K21" i="2"/>
  <c r="M21" i="2" s="1"/>
  <c r="O21" i="2" s="1"/>
  <c r="K4" i="2"/>
  <c r="M4" i="2" s="1"/>
  <c r="O4" i="2" s="1"/>
  <c r="L4" i="2"/>
  <c r="P4" i="2" s="1"/>
  <c r="L6" i="2"/>
  <c r="P6" i="2" s="1"/>
  <c r="K5" i="2"/>
  <c r="M5" i="2" s="1"/>
  <c r="O5" i="2" s="1"/>
  <c r="K6" i="2"/>
  <c r="M6" i="2" s="1"/>
  <c r="O6" i="2" s="1"/>
  <c r="L5" i="2"/>
  <c r="P5" i="2" s="1"/>
  <c r="L10" i="2"/>
  <c r="P10" i="2" s="1"/>
  <c r="K10" i="2"/>
  <c r="M10" i="2" s="1"/>
  <c r="O10" i="2" s="1"/>
  <c r="L21" i="2"/>
  <c r="P21" i="2" s="1"/>
  <c r="L20" i="2"/>
  <c r="P20" i="2" s="1"/>
  <c r="L12" i="2"/>
  <c r="P12" i="2" s="1"/>
  <c r="K20" i="2"/>
  <c r="M20" i="2" s="1"/>
  <c r="O20" i="2" s="1"/>
  <c r="K16" i="2"/>
  <c r="M16" i="2" s="1"/>
  <c r="O16" i="2" s="1"/>
  <c r="K19" i="2"/>
  <c r="M19" i="2" s="1"/>
  <c r="O19" i="2" s="1"/>
  <c r="K15" i="2"/>
  <c r="M15" i="2" s="1"/>
  <c r="O15" i="2" s="1"/>
  <c r="K11" i="2"/>
  <c r="M11" i="2" s="1"/>
  <c r="O11" i="2" s="1"/>
  <c r="S16" i="2"/>
  <c r="Q16" i="2" l="1"/>
  <c r="S10" i="2"/>
  <c r="S19" i="2"/>
  <c r="Q19" i="2"/>
  <c r="Q10" i="2"/>
  <c r="S13" i="2"/>
  <c r="S4" i="2"/>
  <c r="Q4" i="2"/>
  <c r="K37" i="1"/>
  <c r="K8" i="1" l="1"/>
  <c r="M8" i="1" s="1"/>
  <c r="O8" i="1" s="1"/>
  <c r="K24" i="1"/>
  <c r="M24" i="1" s="1"/>
  <c r="O24" i="1" s="1"/>
  <c r="L11" i="1"/>
  <c r="P11" i="1" s="1"/>
  <c r="K12" i="1"/>
  <c r="M12" i="1" s="1"/>
  <c r="O12" i="1" s="1"/>
  <c r="K11" i="1"/>
  <c r="M11" i="1" s="1"/>
  <c r="O11" i="1" s="1"/>
  <c r="L12" i="1"/>
  <c r="P12" i="1" s="1"/>
  <c r="K7" i="1"/>
  <c r="M7" i="1" s="1"/>
  <c r="O7" i="1" s="1"/>
  <c r="L6" i="1"/>
  <c r="P6" i="1" s="1"/>
  <c r="K6" i="1"/>
  <c r="M6" i="1" s="1"/>
  <c r="O6" i="1" s="1"/>
  <c r="L7" i="1"/>
  <c r="P7" i="1" s="1"/>
  <c r="L18" i="1"/>
  <c r="P18" i="1" s="1"/>
  <c r="L26" i="1"/>
  <c r="P26" i="1" s="1"/>
  <c r="L34" i="1"/>
  <c r="P34" i="1" s="1"/>
  <c r="K15" i="1"/>
  <c r="M15" i="1" s="1"/>
  <c r="O15" i="1" s="1"/>
  <c r="K23" i="1"/>
  <c r="K32" i="1"/>
  <c r="M32" i="1" s="1"/>
  <c r="O32" i="1" s="1"/>
  <c r="K28" i="1"/>
  <c r="M28" i="1" s="1"/>
  <c r="O28" i="1" s="1"/>
  <c r="K10" i="1"/>
  <c r="M10" i="1" s="1"/>
  <c r="O10" i="1" s="1"/>
  <c r="L24" i="1"/>
  <c r="P24" i="1" s="1"/>
  <c r="K21" i="1"/>
  <c r="L33" i="1"/>
  <c r="P33" i="1" s="1"/>
  <c r="K31" i="1"/>
  <c r="M31" i="1" s="1"/>
  <c r="O31" i="1" s="1"/>
  <c r="L19" i="1"/>
  <c r="L27" i="1"/>
  <c r="P27" i="1" s="1"/>
  <c r="S27" i="1" s="1"/>
  <c r="L35" i="1"/>
  <c r="P35" i="1" s="1"/>
  <c r="K16" i="1"/>
  <c r="M16" i="1" s="1"/>
  <c r="O16" i="1" s="1"/>
  <c r="K25" i="1"/>
  <c r="M25" i="1" s="1"/>
  <c r="O25" i="1" s="1"/>
  <c r="K33" i="1"/>
  <c r="M33" i="1" s="1"/>
  <c r="O33" i="1" s="1"/>
  <c r="K17" i="1"/>
  <c r="M17" i="1" s="1"/>
  <c r="O17" i="1" s="1"/>
  <c r="K5" i="1"/>
  <c r="M5" i="1" s="1"/>
  <c r="O5" i="1" s="1"/>
  <c r="Q5" i="1" s="1"/>
  <c r="L21" i="1"/>
  <c r="P21" i="1" s="1"/>
  <c r="S20" i="1" s="1"/>
  <c r="L13" i="1"/>
  <c r="P13" i="1" s="1"/>
  <c r="S13" i="1" s="1"/>
  <c r="K27" i="1"/>
  <c r="M27" i="1" s="1"/>
  <c r="O27" i="1" s="1"/>
  <c r="L22" i="1"/>
  <c r="P22" i="1" s="1"/>
  <c r="K19" i="1"/>
  <c r="L15" i="1"/>
  <c r="P15" i="1" s="1"/>
  <c r="L31" i="1"/>
  <c r="P31" i="1" s="1"/>
  <c r="K20" i="1"/>
  <c r="M20" i="1" s="1"/>
  <c r="O20" i="1" s="1"/>
  <c r="L32" i="1"/>
  <c r="P32" i="1" s="1"/>
  <c r="K30" i="1"/>
  <c r="M30" i="1" s="1"/>
  <c r="O30" i="1" s="1"/>
  <c r="Q30" i="1" s="1"/>
  <c r="L25" i="1"/>
  <c r="P25" i="1" s="1"/>
  <c r="S24" i="1" s="1"/>
  <c r="K22" i="1"/>
  <c r="M22" i="1" s="1"/>
  <c r="O22" i="1" s="1"/>
  <c r="L5" i="1"/>
  <c r="P5" i="1" s="1"/>
  <c r="L20" i="1"/>
  <c r="P20" i="1" s="1"/>
  <c r="L28" i="1"/>
  <c r="P28" i="1" s="1"/>
  <c r="L10" i="1"/>
  <c r="P10" i="1" s="1"/>
  <c r="K26" i="1"/>
  <c r="M26" i="1" s="1"/>
  <c r="O26" i="1" s="1"/>
  <c r="Q24" i="1" s="1"/>
  <c r="K34" i="1"/>
  <c r="M34" i="1" s="1"/>
  <c r="O34" i="1" s="1"/>
  <c r="Q33" i="1" s="1"/>
  <c r="L29" i="1"/>
  <c r="P29" i="1" s="1"/>
  <c r="K18" i="1"/>
  <c r="K35" i="1"/>
  <c r="M35" i="1" s="1"/>
  <c r="O35" i="1" s="1"/>
  <c r="L30" i="1"/>
  <c r="P30" i="1" s="1"/>
  <c r="L9" i="1"/>
  <c r="P9" i="1" s="1"/>
  <c r="K9" i="1"/>
  <c r="M9" i="1" s="1"/>
  <c r="O9" i="1" s="1"/>
  <c r="Q8" i="1" s="1"/>
  <c r="L23" i="1"/>
  <c r="P23" i="1" s="1"/>
  <c r="K29" i="1"/>
  <c r="M29" i="1" s="1"/>
  <c r="O29" i="1" s="1"/>
  <c r="Q27" i="1" s="1"/>
  <c r="K13" i="1"/>
  <c r="L17" i="1"/>
  <c r="P17" i="1" s="1"/>
  <c r="K14" i="1"/>
  <c r="M14" i="1" s="1"/>
  <c r="O14" i="1" s="1"/>
  <c r="L14" i="1"/>
  <c r="P14" i="1" s="1"/>
  <c r="L16" i="1"/>
  <c r="P16" i="1" s="1"/>
  <c r="S33" i="1"/>
  <c r="S30" i="1"/>
  <c r="S16" i="1"/>
  <c r="M13" i="1"/>
  <c r="O13" i="1" s="1"/>
  <c r="Q13" i="1" s="1"/>
  <c r="M19" i="1"/>
  <c r="O19" i="1" s="1"/>
  <c r="M23" i="1"/>
  <c r="O23" i="1" s="1"/>
  <c r="L8" i="1"/>
  <c r="P8" i="1" s="1"/>
  <c r="P19" i="1"/>
  <c r="M18" i="1"/>
  <c r="O18" i="1" s="1"/>
  <c r="Q16" i="1" s="1"/>
  <c r="M21" i="1"/>
  <c r="O21" i="1" s="1"/>
  <c r="Q20" i="1" s="1"/>
  <c r="S8" i="1" l="1"/>
  <c r="S5" i="1"/>
</calcChain>
</file>

<file path=xl/sharedStrings.xml><?xml version="1.0" encoding="utf-8"?>
<sst xmlns="http://schemas.openxmlformats.org/spreadsheetml/2006/main" count="392" uniqueCount="113">
  <si>
    <t>Versuchsreihe Wiederfindungsraten</t>
  </si>
  <si>
    <t>Zusammensetzung</t>
  </si>
  <si>
    <t xml:space="preserve">Lfd. Nr. </t>
  </si>
  <si>
    <t>Bezeichnung</t>
  </si>
  <si>
    <t>Matrix</t>
  </si>
  <si>
    <t>Masse Martix [g]</t>
  </si>
  <si>
    <t>Polymer</t>
  </si>
  <si>
    <t>Masse Polymer [g]</t>
  </si>
  <si>
    <t>Modellsand</t>
  </si>
  <si>
    <t>-</t>
  </si>
  <si>
    <t>ModS-PE-100ppm-1</t>
  </si>
  <si>
    <t>PE-GUR</t>
  </si>
  <si>
    <t>ModS-PE-100ppm-2</t>
  </si>
  <si>
    <t>ModS-PE-100ppm-3</t>
  </si>
  <si>
    <t>ModS-PE-80ppm-1</t>
  </si>
  <si>
    <t>ModS-PE-80ppm-2</t>
  </si>
  <si>
    <t>ModS-PE-80ppm-3</t>
  </si>
  <si>
    <t>ModS-PE-60ppm-1</t>
  </si>
  <si>
    <t>ModS-PE-60ppm-2</t>
  </si>
  <si>
    <t>ModS-PE-60ppm-3</t>
  </si>
  <si>
    <t>ModS-PE-50ppm-1</t>
  </si>
  <si>
    <t>ModS-PE-40ppm-1</t>
  </si>
  <si>
    <t>ModS-PE-40ppm-2</t>
  </si>
  <si>
    <t>ModS-PE-40ppm-3</t>
  </si>
  <si>
    <t>ModS-PE-25ppm-1</t>
  </si>
  <si>
    <t>ModS-PE-20ppm-1</t>
  </si>
  <si>
    <t>ModS-PE-20ppm-2</t>
  </si>
  <si>
    <t>ModS-PE-20ppm-3</t>
  </si>
  <si>
    <t>ModS-PE-10ppm-1</t>
  </si>
  <si>
    <t>ModS-PE-10ppm-2</t>
  </si>
  <si>
    <t>ModS-PE-10ppm-3</t>
  </si>
  <si>
    <t>ModS-PE-5ppm-1</t>
  </si>
  <si>
    <t>ModS-PE-5ppm-2</t>
  </si>
  <si>
    <t>ModS-PE-5ppm-3</t>
  </si>
  <si>
    <t>ModS-PE-1ppm-1</t>
  </si>
  <si>
    <t>ModS-PE-1ppm-2</t>
  </si>
  <si>
    <t>ModS-PE-1ppm-3</t>
  </si>
  <si>
    <t>Temperaturprogramm</t>
  </si>
  <si>
    <t>Masse Zielfraktion aus ES [g]</t>
  </si>
  <si>
    <t>Schmelzenthalpie [J/g]</t>
  </si>
  <si>
    <r>
      <t>σ</t>
    </r>
    <r>
      <rPr>
        <sz val="10"/>
        <color theme="1"/>
        <rFont val="Calibri"/>
        <family val="2"/>
        <scheme val="minor"/>
      </rPr>
      <t xml:space="preserve"> [J/g]</t>
    </r>
  </si>
  <si>
    <t>ω PE (164,3 J/g) [%]</t>
  </si>
  <si>
    <t>Toleranz [%]</t>
  </si>
  <si>
    <t>Masse PE in Zielfraktion [g]</t>
  </si>
  <si>
    <t>WFR [%]</t>
  </si>
  <si>
    <t>Toleanz [%]</t>
  </si>
  <si>
    <t>Auswertung</t>
  </si>
  <si>
    <t>Anzahl Einzelbestimmungen n</t>
  </si>
  <si>
    <t>Schmelzenthalpie von reinem PE-GUR:</t>
  </si>
  <si>
    <t>ModS-ohnePE-1</t>
  </si>
  <si>
    <t>ModS-ohnePE-2</t>
  </si>
  <si>
    <t>ModS-ohnePE-3</t>
  </si>
  <si>
    <t>Sand</t>
  </si>
  <si>
    <t>Sand-PE-60ppm-1</t>
  </si>
  <si>
    <t>Sand-PE-60ppm-2</t>
  </si>
  <si>
    <t>Sand-PE-60ppm-3</t>
  </si>
  <si>
    <t>Sand-PE-40ppm-1</t>
  </si>
  <si>
    <t>Sand-PE-40ppm-2</t>
  </si>
  <si>
    <t>Sand-PE-40ppm-3</t>
  </si>
  <si>
    <t>Sand-PE-20ppm-1</t>
  </si>
  <si>
    <t>Sand-PE-20ppm-2</t>
  </si>
  <si>
    <t>Sand-PE-20ppm-3</t>
  </si>
  <si>
    <t>Weiß-ohnePE</t>
  </si>
  <si>
    <t>Weiß-PE-60ppm-1</t>
  </si>
  <si>
    <t>Weiß-PE-60ppm-2</t>
  </si>
  <si>
    <t>Weiß-PE-60ppm-3</t>
  </si>
  <si>
    <t>Weiß-PE-40ppm-2</t>
  </si>
  <si>
    <t>Weiß-PE-40ppm-3</t>
  </si>
  <si>
    <t>Weiß-PE-40ppm-1</t>
  </si>
  <si>
    <t>Weiß-PE-20ppm-1</t>
  </si>
  <si>
    <t>Weiß-PE-20ppm-2</t>
  </si>
  <si>
    <t>Weiß-PE-20ppm-3</t>
  </si>
  <si>
    <t>Weiß-PE-100ppm-1</t>
  </si>
  <si>
    <t>Weiß-PE-100ppm-2</t>
  </si>
  <si>
    <t>Weiß-PE-100ppm-3</t>
  </si>
  <si>
    <t>Weißeritz Sediment</t>
  </si>
  <si>
    <t>±</t>
  </si>
  <si>
    <t>%</t>
  </si>
  <si>
    <t>ModS-PE-100ppm-4 (Vali 1)</t>
  </si>
  <si>
    <t>ModS-PE-100ppm-5 (Vali2)</t>
  </si>
  <si>
    <t xml:space="preserve">Sand-PE-100ppm-1 </t>
  </si>
  <si>
    <t>Sand-PE-100ppm-2</t>
  </si>
  <si>
    <t>Sand-PE-100ppm-3</t>
  </si>
  <si>
    <t>Weiß+PE-80ppm-1</t>
  </si>
  <si>
    <t>Weiß+PE-80ppm-2</t>
  </si>
  <si>
    <t>Weiß+PE-80ppm-3</t>
  </si>
  <si>
    <t>unterhalb BG</t>
  </si>
  <si>
    <t>Elbsediment</t>
  </si>
  <si>
    <t>Elbe-PE-100ppm-1</t>
  </si>
  <si>
    <t>Elbe-PE-100ppm-2</t>
  </si>
  <si>
    <t>Elbe-PE-100ppm-3</t>
  </si>
  <si>
    <t>Elbe-PE-80ppm-1</t>
  </si>
  <si>
    <t>Elbe-PE-80ppm-2</t>
  </si>
  <si>
    <t>Elbe-PE-80ppm-3</t>
  </si>
  <si>
    <t>Elbe-PE-60ppm-1</t>
  </si>
  <si>
    <t>Elbe-PE-60ppm-2</t>
  </si>
  <si>
    <t>Elbe-PE-60ppm-3</t>
  </si>
  <si>
    <t>Elbe-PE-40ppm-1</t>
  </si>
  <si>
    <t>Elbe-PE-40ppm-2</t>
  </si>
  <si>
    <t>Elbe-PE-40ppm-3</t>
  </si>
  <si>
    <t>Elbe-PE-20ppm-1</t>
  </si>
  <si>
    <t>Elbe-PE-20ppm-2</t>
  </si>
  <si>
    <t>Elbe-PE-20ppm-3</t>
  </si>
  <si>
    <t>Elbe-ohnePE-1</t>
  </si>
  <si>
    <t>Elbe-ohnePE-2</t>
  </si>
  <si>
    <t>Elbe-ohnePE-3</t>
  </si>
  <si>
    <t>Sand-PE-10ppm-1</t>
  </si>
  <si>
    <t>Sand-PE-10ppm-2</t>
  </si>
  <si>
    <t>Sand-PE-10ppm-3</t>
  </si>
  <si>
    <t>Sand-PE-80ppm-1</t>
  </si>
  <si>
    <t>Sand-PE-80ppm-2</t>
  </si>
  <si>
    <t>Sand-PE-80ppm-3</t>
  </si>
  <si>
    <t xml:space="preserve"> -50 bis 300 °C, 10 K/min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</si>
</sst>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1" fillId="2" borderId="1" xfId="0" applyFont="1" applyFill="1" applyBorder="1"/>
    <xf numFmtId="164" fontId="0" fillId="2" borderId="1" xfId="0" applyNumberFormat="1" applyFill="1" applyBorder="1"/>
    <xf numFmtId="164" fontId="1" fillId="2" borderId="1" xfId="0" applyNumberFormat="1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0" borderId="2" xfId="0" applyBorder="1"/>
    <xf numFmtId="165" fontId="0" fillId="5" borderId="1" xfId="0" applyNumberFormat="1" applyFill="1" applyBorder="1"/>
    <xf numFmtId="165" fontId="0" fillId="6" borderId="1" xfId="0" applyNumberFormat="1" applyFill="1" applyBorder="1"/>
    <xf numFmtId="0" fontId="0" fillId="0" borderId="0" xfId="0" applyAlignment="1">
      <alignment horizontal="right"/>
    </xf>
    <xf numFmtId="164" fontId="0" fillId="5" borderId="1" xfId="0" applyNumberFormat="1" applyFill="1" applyBorder="1"/>
    <xf numFmtId="0" fontId="0" fillId="4" borderId="1" xfId="0" applyFill="1" applyBorder="1" applyAlignment="1"/>
    <xf numFmtId="2" fontId="0" fillId="5" borderId="1" xfId="0" applyNumberFormat="1" applyFill="1" applyBorder="1"/>
    <xf numFmtId="165" fontId="1" fillId="6" borderId="0" xfId="0" applyNumberFormat="1" applyFont="1" applyFill="1"/>
    <xf numFmtId="165" fontId="0" fillId="6" borderId="3" xfId="0" applyNumberFormat="1" applyFill="1" applyBorder="1"/>
    <xf numFmtId="166" fontId="1" fillId="2" borderId="1" xfId="0" applyNumberFormat="1" applyFont="1" applyFill="1" applyBorder="1"/>
    <xf numFmtId="164" fontId="2" fillId="2" borderId="1" xfId="0" applyNumberFormat="1" applyFont="1" applyFill="1" applyBorder="1"/>
    <xf numFmtId="165" fontId="1" fillId="6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6" fillId="0" borderId="0" xfId="0" applyFont="1"/>
    <xf numFmtId="0" fontId="5" fillId="0" borderId="0" xfId="0" applyFont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4" xfId="0" applyFill="1" applyBorder="1" applyAlignment="1">
      <alignment horizontal="center" vertical="center" textRotation="90"/>
    </xf>
    <xf numFmtId="0" fontId="0" fillId="4" borderId="5" xfId="0" applyFill="1" applyBorder="1" applyAlignment="1">
      <alignment horizontal="center" vertical="center" textRotation="90"/>
    </xf>
    <xf numFmtId="0" fontId="0" fillId="4" borderId="3" xfId="0" applyFill="1" applyBorder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43" sqref="Q43"/>
    </sheetView>
  </sheetViews>
  <sheetFormatPr baseColWidth="10" defaultRowHeight="14.5" x14ac:dyDescent="0.35"/>
  <cols>
    <col min="1" max="1" width="8.1796875" customWidth="1"/>
    <col min="2" max="2" width="27.54296875" customWidth="1"/>
    <col min="4" max="4" width="15.54296875" bestFit="1" customWidth="1"/>
    <col min="5" max="5" width="8.453125" bestFit="1" customWidth="1"/>
    <col min="6" max="6" width="17.453125" bestFit="1" customWidth="1"/>
    <col min="7" max="7" width="20.7265625" bestFit="1" customWidth="1"/>
    <col min="8" max="8" width="26.453125" bestFit="1" customWidth="1"/>
    <col min="9" max="9" width="21.54296875" bestFit="1" customWidth="1"/>
    <col min="10" max="10" width="8" customWidth="1"/>
    <col min="11" max="11" width="18" bestFit="1" customWidth="1"/>
    <col min="12" max="12" width="12" bestFit="1" customWidth="1"/>
    <col min="13" max="13" width="25.1796875" bestFit="1" customWidth="1"/>
    <col min="14" max="14" width="28.1796875" bestFit="1" customWidth="1"/>
    <col min="15" max="15" width="11.26953125" bestFit="1" customWidth="1"/>
    <col min="18" max="18" width="1.81640625" bestFit="1" customWidth="1"/>
  </cols>
  <sheetData>
    <row r="1" spans="1:23" x14ac:dyDescent="0.35">
      <c r="A1" t="s">
        <v>0</v>
      </c>
    </row>
    <row r="3" spans="1:23" x14ac:dyDescent="0.35">
      <c r="C3" s="30" t="s">
        <v>1</v>
      </c>
      <c r="D3" s="30"/>
      <c r="E3" s="30"/>
      <c r="F3" s="30"/>
      <c r="G3" s="18" t="s">
        <v>37</v>
      </c>
      <c r="H3" s="31" t="s">
        <v>46</v>
      </c>
      <c r="I3" s="31"/>
      <c r="J3" s="31"/>
      <c r="K3" s="31"/>
      <c r="L3" s="31"/>
      <c r="M3" s="31"/>
      <c r="N3" s="31"/>
      <c r="O3" s="31"/>
      <c r="P3" s="31"/>
    </row>
    <row r="4" spans="1:23" x14ac:dyDescent="0.3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9" t="s">
        <v>3</v>
      </c>
      <c r="H4" s="10" t="s">
        <v>38</v>
      </c>
      <c r="I4" s="10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47</v>
      </c>
      <c r="O4" s="12" t="s">
        <v>44</v>
      </c>
      <c r="P4" s="12" t="s">
        <v>45</v>
      </c>
    </row>
    <row r="5" spans="1:23" x14ac:dyDescent="0.35">
      <c r="A5" s="1">
        <v>1</v>
      </c>
      <c r="B5" s="1" t="s">
        <v>49</v>
      </c>
      <c r="C5" s="2" t="s">
        <v>8</v>
      </c>
      <c r="D5" s="3">
        <v>1000.2</v>
      </c>
      <c r="E5" s="2" t="s">
        <v>9</v>
      </c>
      <c r="F5" s="4">
        <v>0</v>
      </c>
      <c r="G5" s="32" t="s">
        <v>112</v>
      </c>
      <c r="H5" s="17">
        <v>1.1267</v>
      </c>
      <c r="I5" s="19">
        <v>0.495</v>
      </c>
      <c r="J5" s="19">
        <v>0.36</v>
      </c>
      <c r="K5" s="14">
        <f t="shared" ref="K5:L10" si="0">I5/$K$37*100</f>
        <v>0.30127814972611078</v>
      </c>
      <c r="L5" s="14">
        <f t="shared" si="0"/>
        <v>0.21911138161898963</v>
      </c>
      <c r="M5" s="14">
        <f>K5/100*H5</f>
        <v>3.3945009129640901E-3</v>
      </c>
      <c r="N5" s="10">
        <v>3</v>
      </c>
      <c r="O5" s="15">
        <f>M5/1*100</f>
        <v>0.33945009129640902</v>
      </c>
      <c r="P5" s="15">
        <f>L5/100*H5/1*100</f>
        <v>0.24687279367011564</v>
      </c>
      <c r="Q5" s="25">
        <f>AVERAGE(O5:O7)</f>
        <v>0.11315003043213634</v>
      </c>
      <c r="R5" s="26" t="s">
        <v>76</v>
      </c>
      <c r="S5" s="25">
        <f>AVERAGE(P5:P7)</f>
        <v>8.2290931223371874E-2</v>
      </c>
    </row>
    <row r="6" spans="1:23" x14ac:dyDescent="0.35">
      <c r="A6" s="1">
        <v>2</v>
      </c>
      <c r="B6" s="7" t="s">
        <v>50</v>
      </c>
      <c r="C6" s="8" t="s">
        <v>8</v>
      </c>
      <c r="D6" s="8">
        <v>1000</v>
      </c>
      <c r="E6" s="8" t="s">
        <v>9</v>
      </c>
      <c r="F6" s="23">
        <v>0</v>
      </c>
      <c r="G6" s="33"/>
      <c r="H6" s="17"/>
      <c r="I6" s="19"/>
      <c r="J6" s="19"/>
      <c r="K6" s="14">
        <f t="shared" si="0"/>
        <v>0</v>
      </c>
      <c r="L6" s="14">
        <f t="shared" si="0"/>
        <v>0</v>
      </c>
      <c r="M6" s="14">
        <f t="shared" ref="M6:M7" si="1">K6/100*H6</f>
        <v>0</v>
      </c>
      <c r="N6" s="10"/>
      <c r="O6" s="15">
        <f t="shared" ref="O6:O7" si="2">M6/1*100</f>
        <v>0</v>
      </c>
      <c r="P6" s="15">
        <f t="shared" ref="P6:P7" si="3">L6/100*H6/1*100</f>
        <v>0</v>
      </c>
    </row>
    <row r="7" spans="1:23" x14ac:dyDescent="0.35">
      <c r="A7" s="1">
        <v>3</v>
      </c>
      <c r="B7" s="7" t="s">
        <v>51</v>
      </c>
      <c r="C7" s="8" t="s">
        <v>8</v>
      </c>
      <c r="D7" s="8">
        <v>1000</v>
      </c>
      <c r="E7" s="8" t="s">
        <v>9</v>
      </c>
      <c r="F7" s="23">
        <v>0</v>
      </c>
      <c r="G7" s="33"/>
      <c r="H7" s="17"/>
      <c r="I7" s="19"/>
      <c r="J7" s="19"/>
      <c r="K7" s="14">
        <f t="shared" si="0"/>
        <v>0</v>
      </c>
      <c r="L7" s="14">
        <f t="shared" si="0"/>
        <v>0</v>
      </c>
      <c r="M7" s="14">
        <f t="shared" si="1"/>
        <v>0</v>
      </c>
      <c r="N7" s="10"/>
      <c r="O7" s="15">
        <f t="shared" si="2"/>
        <v>0</v>
      </c>
      <c r="P7" s="15">
        <f t="shared" si="3"/>
        <v>0</v>
      </c>
    </row>
    <row r="8" spans="1:23" x14ac:dyDescent="0.35">
      <c r="A8" s="1">
        <v>4</v>
      </c>
      <c r="B8" s="1" t="s">
        <v>10</v>
      </c>
      <c r="C8" s="3" t="s">
        <v>8</v>
      </c>
      <c r="D8" s="3">
        <v>1000.6</v>
      </c>
      <c r="E8" s="2" t="s">
        <v>11</v>
      </c>
      <c r="F8" s="4">
        <v>0.1014</v>
      </c>
      <c r="G8" s="33"/>
      <c r="H8" s="17">
        <v>1.5528999999999999</v>
      </c>
      <c r="I8" s="19">
        <v>17.623333333333335</v>
      </c>
      <c r="J8" s="19">
        <v>0.78494161141662855</v>
      </c>
      <c r="K8" s="14">
        <f t="shared" si="0"/>
        <v>10.726313653885169</v>
      </c>
      <c r="L8" s="14">
        <f t="shared" si="0"/>
        <v>0.47774900268814879</v>
      </c>
      <c r="M8" s="14">
        <f>K8/100*H8</f>
        <v>0.16656892473118279</v>
      </c>
      <c r="N8" s="10">
        <v>3</v>
      </c>
      <c r="O8" s="20">
        <f t="shared" ref="O8:O35" si="4">M8/F8*100</f>
        <v>164.269156539628</v>
      </c>
      <c r="P8" s="21">
        <f t="shared" ref="P8:P35" si="5">L8/100*H8/F8*100</f>
        <v>7.3165328034953276</v>
      </c>
      <c r="Q8" s="25">
        <f>AVERAGE(O9:O11)</f>
        <v>102.70752046728211</v>
      </c>
      <c r="R8" s="26" t="s">
        <v>76</v>
      </c>
      <c r="S8" s="25">
        <f>AVERAGE(P9:P11)</f>
        <v>5.8746747616198602</v>
      </c>
      <c r="U8" s="25"/>
      <c r="V8">
        <v>102.70752046728211</v>
      </c>
      <c r="W8">
        <v>5.8746747616198602</v>
      </c>
    </row>
    <row r="9" spans="1:23" x14ac:dyDescent="0.35">
      <c r="A9" s="1">
        <v>5</v>
      </c>
      <c r="B9" s="1" t="s">
        <v>12</v>
      </c>
      <c r="C9" s="3" t="s">
        <v>8</v>
      </c>
      <c r="D9" s="3">
        <v>1000.5</v>
      </c>
      <c r="E9" s="2" t="s">
        <v>11</v>
      </c>
      <c r="F9" s="2">
        <v>0.1002</v>
      </c>
      <c r="G9" s="33"/>
      <c r="H9" s="17">
        <v>1.1158999999999999</v>
      </c>
      <c r="I9" s="19">
        <v>16.84</v>
      </c>
      <c r="J9" s="19">
        <v>0.60530983801686211</v>
      </c>
      <c r="K9" s="14">
        <f t="shared" si="0"/>
        <v>10.24954351795496</v>
      </c>
      <c r="L9" s="14">
        <f t="shared" si="0"/>
        <v>0.36841743032067076</v>
      </c>
      <c r="M9" s="14">
        <f>K9/100*H9</f>
        <v>0.11437465611685937</v>
      </c>
      <c r="N9" s="10">
        <v>3</v>
      </c>
      <c r="O9" s="15">
        <f t="shared" si="4"/>
        <v>114.14636339007922</v>
      </c>
      <c r="P9" s="15">
        <f t="shared" si="5"/>
        <v>4.1029641765951741</v>
      </c>
    </row>
    <row r="10" spans="1:23" x14ac:dyDescent="0.35">
      <c r="A10" s="1">
        <v>6</v>
      </c>
      <c r="B10" s="1" t="s">
        <v>13</v>
      </c>
      <c r="C10" s="3" t="s">
        <v>8</v>
      </c>
      <c r="D10" s="3">
        <v>1000.3</v>
      </c>
      <c r="E10" s="2" t="s">
        <v>11</v>
      </c>
      <c r="F10" s="2">
        <v>0.1002</v>
      </c>
      <c r="G10" s="33"/>
      <c r="H10" s="17">
        <v>0.92230000000000001</v>
      </c>
      <c r="I10" s="19">
        <v>18.37</v>
      </c>
      <c r="J10" s="19">
        <v>1.5539305003763846</v>
      </c>
      <c r="K10" s="14">
        <f t="shared" si="0"/>
        <v>11.180766889835667</v>
      </c>
      <c r="L10" s="14">
        <f t="shared" si="0"/>
        <v>0.94578849688154865</v>
      </c>
      <c r="M10" s="14">
        <f t="shared" ref="M10:M35" si="6">K10/100*H10</f>
        <v>0.10312021302495436</v>
      </c>
      <c r="N10" s="10">
        <v>3</v>
      </c>
      <c r="O10" s="15">
        <f t="shared" si="4"/>
        <v>102.91438425644148</v>
      </c>
      <c r="P10" s="15">
        <f t="shared" si="5"/>
        <v>8.705596114509504</v>
      </c>
    </row>
    <row r="11" spans="1:23" x14ac:dyDescent="0.35">
      <c r="A11" s="1"/>
      <c r="B11" s="1" t="s">
        <v>78</v>
      </c>
      <c r="C11" s="3" t="s">
        <v>8</v>
      </c>
      <c r="D11" s="3">
        <v>1000.2</v>
      </c>
      <c r="E11" s="2" t="s">
        <v>11</v>
      </c>
      <c r="F11" s="4">
        <v>0.1</v>
      </c>
      <c r="G11" s="33"/>
      <c r="H11" s="17">
        <v>0.63719999999999999</v>
      </c>
      <c r="I11" s="19">
        <v>23.48</v>
      </c>
      <c r="J11" s="19">
        <v>1.2416521251944928</v>
      </c>
      <c r="K11" s="14">
        <f t="shared" ref="K11:K12" si="7">I11/$K$37*100</f>
        <v>14.29093122337188</v>
      </c>
      <c r="L11" s="14">
        <f t="shared" ref="L11:L12" si="8">J11/$K$37*100</f>
        <v>0.75572253511533338</v>
      </c>
      <c r="M11" s="14">
        <f t="shared" ref="M11:M12" si="9">K11/100*H11</f>
        <v>9.1061813755325627E-2</v>
      </c>
      <c r="N11" s="10">
        <v>3</v>
      </c>
      <c r="O11" s="15">
        <f>M11/F11*100</f>
        <v>91.06181375532563</v>
      </c>
      <c r="P11" s="15">
        <f t="shared" ref="P11:P12" si="10">L11/100*H11/F11*100</f>
        <v>4.8154639937549035</v>
      </c>
    </row>
    <row r="12" spans="1:23" x14ac:dyDescent="0.35">
      <c r="A12" s="1"/>
      <c r="B12" s="1" t="s">
        <v>79</v>
      </c>
      <c r="C12" s="3" t="s">
        <v>8</v>
      </c>
      <c r="D12" s="3">
        <v>1000.3</v>
      </c>
      <c r="E12" s="2" t="s">
        <v>11</v>
      </c>
      <c r="F12" s="2">
        <v>0.10009999999999999</v>
      </c>
      <c r="G12" s="33"/>
      <c r="H12" s="17">
        <v>1.4782999999999999</v>
      </c>
      <c r="I12" s="19">
        <v>21.973333333333333</v>
      </c>
      <c r="J12" s="19">
        <v>3.2486356110424937</v>
      </c>
      <c r="K12" s="14">
        <f t="shared" si="7"/>
        <v>13.373909515114626</v>
      </c>
      <c r="L12" s="14">
        <f t="shared" si="8"/>
        <v>1.9772584364226984</v>
      </c>
      <c r="M12" s="14">
        <f t="shared" si="9"/>
        <v>0.19770650436193951</v>
      </c>
      <c r="N12" s="10">
        <v>3</v>
      </c>
      <c r="O12" s="15">
        <f t="shared" ref="O12" si="11">M12/F12*100</f>
        <v>197.50899536657295</v>
      </c>
      <c r="P12" s="15">
        <f t="shared" si="10"/>
        <v>29.200610854781967</v>
      </c>
    </row>
    <row r="13" spans="1:23" x14ac:dyDescent="0.35">
      <c r="A13" s="1">
        <v>7</v>
      </c>
      <c r="B13" s="1" t="s">
        <v>14</v>
      </c>
      <c r="C13" s="3" t="s">
        <v>8</v>
      </c>
      <c r="D13" s="3">
        <v>1000.1</v>
      </c>
      <c r="E13" s="2" t="s">
        <v>11</v>
      </c>
      <c r="F13" s="5">
        <v>0.08</v>
      </c>
      <c r="G13" s="33"/>
      <c r="H13" s="17">
        <v>0.75960000000000005</v>
      </c>
      <c r="I13" s="19">
        <v>18.333333333333332</v>
      </c>
      <c r="J13" s="19">
        <v>1.7664748323520862</v>
      </c>
      <c r="K13" s="14">
        <f>I13/$K$37*100</f>
        <v>11.158449989855953</v>
      </c>
      <c r="L13" s="14">
        <f>J13/$K$37*100</f>
        <v>1.0751520586439964</v>
      </c>
      <c r="M13" s="14">
        <f t="shared" si="6"/>
        <v>8.4759586122945818E-2</v>
      </c>
      <c r="N13" s="10">
        <v>3</v>
      </c>
      <c r="O13" s="15">
        <f t="shared" si="4"/>
        <v>105.94948265368227</v>
      </c>
      <c r="P13" s="15">
        <f t="shared" si="5"/>
        <v>10.208568796824748</v>
      </c>
      <c r="Q13" s="25">
        <f t="shared" ref="Q13" si="12">AVERAGE(O13:O15)</f>
        <v>95.058454692505379</v>
      </c>
      <c r="R13" s="26" t="s">
        <v>76</v>
      </c>
      <c r="S13" s="25">
        <f t="shared" ref="S13" si="13">AVERAGE(P13:P15)</f>
        <v>7.038896418969121</v>
      </c>
      <c r="V13">
        <v>95.058454692505379</v>
      </c>
      <c r="W13">
        <v>7.038896418969121</v>
      </c>
    </row>
    <row r="14" spans="1:23" x14ac:dyDescent="0.35">
      <c r="A14" s="1">
        <v>8</v>
      </c>
      <c r="B14" s="1" t="s">
        <v>15</v>
      </c>
      <c r="C14" s="3" t="s">
        <v>8</v>
      </c>
      <c r="D14" s="3">
        <v>1000.1</v>
      </c>
      <c r="E14" s="3" t="s">
        <v>11</v>
      </c>
      <c r="F14" s="2">
        <v>8.0100000000000005E-2</v>
      </c>
      <c r="G14" s="33"/>
      <c r="H14" s="17">
        <v>0.92290000000000005</v>
      </c>
      <c r="I14" s="19">
        <v>12.913333333333334</v>
      </c>
      <c r="J14" s="19">
        <v>0.42146569650842708</v>
      </c>
      <c r="K14" s="14">
        <f t="shared" ref="K14:K35" si="14">I14/$K$37*100</f>
        <v>7.8596064110367205</v>
      </c>
      <c r="L14" s="14">
        <f t="shared" ref="L14:L35" si="15">J14/$K$37*100</f>
        <v>0.25652203074158675</v>
      </c>
      <c r="M14" s="14">
        <f t="shared" si="6"/>
        <v>7.2536307567457894E-2</v>
      </c>
      <c r="N14" s="10">
        <v>3</v>
      </c>
      <c r="O14" s="15">
        <f t="shared" si="4"/>
        <v>90.55718797435442</v>
      </c>
      <c r="P14" s="15">
        <f t="shared" si="5"/>
        <v>2.9556077674333388</v>
      </c>
    </row>
    <row r="15" spans="1:23" x14ac:dyDescent="0.35">
      <c r="A15" s="1">
        <v>9</v>
      </c>
      <c r="B15" s="1" t="s">
        <v>16</v>
      </c>
      <c r="C15" s="3" t="s">
        <v>8</v>
      </c>
      <c r="D15" s="3">
        <v>1000.5</v>
      </c>
      <c r="E15" s="3" t="s">
        <v>11</v>
      </c>
      <c r="F15" s="2">
        <v>8.0100000000000005E-2</v>
      </c>
      <c r="G15" s="33"/>
      <c r="H15" s="17">
        <v>0.73839999999999995</v>
      </c>
      <c r="I15" s="19">
        <v>15.803333333333333</v>
      </c>
      <c r="J15" s="19">
        <v>1.417368453625709</v>
      </c>
      <c r="K15" s="14">
        <f t="shared" si="14"/>
        <v>9.618583891255831</v>
      </c>
      <c r="L15" s="14">
        <f t="shared" si="15"/>
        <v>0.86267100038083311</v>
      </c>
      <c r="M15" s="14">
        <f t="shared" si="6"/>
        <v>7.102362345303305E-2</v>
      </c>
      <c r="N15" s="10">
        <v>3</v>
      </c>
      <c r="O15" s="15">
        <f t="shared" si="4"/>
        <v>88.668693449479449</v>
      </c>
      <c r="P15" s="15">
        <f t="shared" si="5"/>
        <v>7.9525126926492771</v>
      </c>
    </row>
    <row r="16" spans="1:23" x14ac:dyDescent="0.35">
      <c r="A16" s="1">
        <v>10</v>
      </c>
      <c r="B16" s="1" t="s">
        <v>17</v>
      </c>
      <c r="C16" s="3" t="s">
        <v>8</v>
      </c>
      <c r="D16" s="3">
        <v>1000.3</v>
      </c>
      <c r="E16" s="3" t="s">
        <v>11</v>
      </c>
      <c r="F16" s="5">
        <v>6.0299999999999999E-2</v>
      </c>
      <c r="G16" s="33"/>
      <c r="H16" s="17">
        <v>0.63639999999999997</v>
      </c>
      <c r="I16" s="19">
        <v>16.113333333333333</v>
      </c>
      <c r="J16" s="19">
        <v>1.121174978909774</v>
      </c>
      <c r="K16" s="14">
        <f t="shared" si="14"/>
        <v>9.8072631365388503</v>
      </c>
      <c r="L16" s="14">
        <f t="shared" si="15"/>
        <v>0.6823949962932282</v>
      </c>
      <c r="M16" s="14">
        <f t="shared" si="6"/>
        <v>6.2413422600933244E-2</v>
      </c>
      <c r="N16" s="10">
        <v>3</v>
      </c>
      <c r="O16" s="15">
        <f t="shared" si="4"/>
        <v>103.50484676771683</v>
      </c>
      <c r="P16" s="15">
        <f t="shared" si="5"/>
        <v>7.2019266275457765</v>
      </c>
      <c r="Q16" s="25">
        <f t="shared" ref="Q16" si="16">AVERAGE(O16:O18)</f>
        <v>91.199304792108066</v>
      </c>
      <c r="R16" s="26" t="s">
        <v>76</v>
      </c>
      <c r="S16" s="25">
        <f t="shared" ref="S16" si="17">AVERAGE(P16:P18)</f>
        <v>3.5736991823414002</v>
      </c>
      <c r="V16">
        <v>91.199304792108066</v>
      </c>
      <c r="W16">
        <v>3.5736991823414002</v>
      </c>
    </row>
    <row r="17" spans="1:23" x14ac:dyDescent="0.35">
      <c r="A17" s="1">
        <v>11</v>
      </c>
      <c r="B17" s="1" t="s">
        <v>18</v>
      </c>
      <c r="C17" s="3" t="s">
        <v>8</v>
      </c>
      <c r="D17" s="3">
        <v>1000.7</v>
      </c>
      <c r="E17" s="3" t="s">
        <v>11</v>
      </c>
      <c r="F17" s="5">
        <v>0.06</v>
      </c>
      <c r="G17" s="33"/>
      <c r="H17" s="17">
        <v>0.97640000000000005</v>
      </c>
      <c r="I17" s="19">
        <v>8.0466666666666669</v>
      </c>
      <c r="J17" s="19">
        <v>0.20646872240931147</v>
      </c>
      <c r="K17" s="14">
        <f t="shared" si="14"/>
        <v>4.8975451410022321</v>
      </c>
      <c r="L17" s="14">
        <f t="shared" si="15"/>
        <v>0.12566568618947746</v>
      </c>
      <c r="M17" s="14">
        <f t="shared" si="6"/>
        <v>4.78196307567458E-2</v>
      </c>
      <c r="N17" s="10">
        <v>3</v>
      </c>
      <c r="O17" s="15">
        <f t="shared" si="4"/>
        <v>79.699384594576344</v>
      </c>
      <c r="P17" s="15">
        <f t="shared" si="5"/>
        <v>2.0449995999234298</v>
      </c>
    </row>
    <row r="18" spans="1:23" x14ac:dyDescent="0.35">
      <c r="A18" s="1">
        <v>12</v>
      </c>
      <c r="B18" s="1" t="s">
        <v>19</v>
      </c>
      <c r="C18" s="3" t="s">
        <v>8</v>
      </c>
      <c r="D18" s="3">
        <v>1000.8</v>
      </c>
      <c r="E18" s="3" t="s">
        <v>11</v>
      </c>
      <c r="F18" s="5">
        <v>6.0400000000000002E-2</v>
      </c>
      <c r="G18" s="33"/>
      <c r="H18" s="17">
        <v>0.56559999999999999</v>
      </c>
      <c r="I18" s="19">
        <v>15.860000000000001</v>
      </c>
      <c r="J18" s="19">
        <v>0.25865034312755114</v>
      </c>
      <c r="K18" s="14">
        <f t="shared" si="14"/>
        <v>9.6530736457699327</v>
      </c>
      <c r="L18" s="14">
        <f t="shared" si="15"/>
        <v>0.1574256501080652</v>
      </c>
      <c r="M18" s="14">
        <f t="shared" si="6"/>
        <v>5.4597784540474738E-2</v>
      </c>
      <c r="N18" s="10">
        <v>3</v>
      </c>
      <c r="O18" s="15">
        <f t="shared" si="4"/>
        <v>90.393683014031026</v>
      </c>
      <c r="P18" s="15">
        <f t="shared" si="5"/>
        <v>1.4741713195549946</v>
      </c>
    </row>
    <row r="19" spans="1:23" x14ac:dyDescent="0.35">
      <c r="A19" s="1">
        <v>13</v>
      </c>
      <c r="B19" s="1" t="s">
        <v>20</v>
      </c>
      <c r="C19" s="3" t="s">
        <v>8</v>
      </c>
      <c r="D19" s="3">
        <v>1000.3</v>
      </c>
      <c r="E19" s="2" t="s">
        <v>11</v>
      </c>
      <c r="F19" s="5">
        <v>5.0200000000000002E-2</v>
      </c>
      <c r="G19" s="33"/>
      <c r="H19" s="17">
        <v>1.5222</v>
      </c>
      <c r="I19" s="19">
        <v>5.0856666666666666</v>
      </c>
      <c r="J19" s="19">
        <v>0.82886086488223898</v>
      </c>
      <c r="K19" s="14">
        <f t="shared" si="14"/>
        <v>3.0953540271860414</v>
      </c>
      <c r="L19" s="14">
        <f t="shared" si="15"/>
        <v>0.50448013687293902</v>
      </c>
      <c r="M19" s="14">
        <f t="shared" si="6"/>
        <v>4.7117479001825925E-2</v>
      </c>
      <c r="N19" s="10">
        <v>3</v>
      </c>
      <c r="O19" s="15">
        <f t="shared" si="4"/>
        <v>93.859519923956029</v>
      </c>
      <c r="P19" s="15">
        <f t="shared" si="5"/>
        <v>15.297204469083422</v>
      </c>
      <c r="Q19" s="25"/>
      <c r="R19" s="26"/>
      <c r="S19" s="25"/>
    </row>
    <row r="20" spans="1:23" x14ac:dyDescent="0.35">
      <c r="A20" s="1">
        <v>14</v>
      </c>
      <c r="B20" s="1" t="s">
        <v>21</v>
      </c>
      <c r="C20" s="3" t="s">
        <v>8</v>
      </c>
      <c r="D20" s="3">
        <v>999.8</v>
      </c>
      <c r="E20" s="2" t="s">
        <v>11</v>
      </c>
      <c r="F20" s="3">
        <v>3.9899999999999998E-2</v>
      </c>
      <c r="G20" s="33"/>
      <c r="H20" s="17">
        <v>1.0046999999999999</v>
      </c>
      <c r="I20" s="19">
        <v>5.1419999999999995</v>
      </c>
      <c r="J20" s="19">
        <v>0.2356628948307303</v>
      </c>
      <c r="K20" s="14">
        <f t="shared" si="14"/>
        <v>3.1296409007912347</v>
      </c>
      <c r="L20" s="14">
        <f t="shared" si="15"/>
        <v>0.14343450689636658</v>
      </c>
      <c r="M20" s="14">
        <f t="shared" si="6"/>
        <v>3.1443502130249532E-2</v>
      </c>
      <c r="N20" s="10">
        <v>3</v>
      </c>
      <c r="O20" s="15">
        <f t="shared" si="4"/>
        <v>78.805769749998831</v>
      </c>
      <c r="P20" s="15">
        <f t="shared" si="5"/>
        <v>3.611745590946855</v>
      </c>
      <c r="Q20" s="25">
        <f>AVERAGE(O20:O22)</f>
        <v>91.257311728151635</v>
      </c>
      <c r="R20" s="26" t="s">
        <v>76</v>
      </c>
      <c r="S20" s="25">
        <f>AVERAGE(P20:P22)</f>
        <v>5.0262734628752428</v>
      </c>
      <c r="V20">
        <v>91.257311728151635</v>
      </c>
      <c r="W20">
        <v>5.0262734628752428</v>
      </c>
    </row>
    <row r="21" spans="1:23" x14ac:dyDescent="0.35">
      <c r="A21" s="1">
        <v>15</v>
      </c>
      <c r="B21" s="1" t="s">
        <v>22</v>
      </c>
      <c r="C21" s="3" t="s">
        <v>8</v>
      </c>
      <c r="D21" s="3">
        <v>1000.4</v>
      </c>
      <c r="E21" s="2" t="s">
        <v>11</v>
      </c>
      <c r="F21" s="5">
        <v>0.04</v>
      </c>
      <c r="G21" s="33"/>
      <c r="H21" s="17">
        <v>0.56000000000000005</v>
      </c>
      <c r="I21" s="19">
        <v>11.453333333333333</v>
      </c>
      <c r="J21" s="19">
        <v>0.99926639758041136</v>
      </c>
      <c r="K21" s="14">
        <f t="shared" si="14"/>
        <v>6.9709880300263736</v>
      </c>
      <c r="L21" s="14">
        <f t="shared" si="15"/>
        <v>0.60819622494242931</v>
      </c>
      <c r="M21" s="14">
        <f t="shared" si="6"/>
        <v>3.9037532968147694E-2</v>
      </c>
      <c r="N21" s="10">
        <v>3</v>
      </c>
      <c r="O21" s="15">
        <f t="shared" si="4"/>
        <v>97.593832420369225</v>
      </c>
      <c r="P21" s="15">
        <f t="shared" si="5"/>
        <v>8.5147471491940117</v>
      </c>
    </row>
    <row r="22" spans="1:23" x14ac:dyDescent="0.35">
      <c r="A22" s="1">
        <v>16</v>
      </c>
      <c r="B22" s="1" t="s">
        <v>23</v>
      </c>
      <c r="C22" s="3" t="s">
        <v>8</v>
      </c>
      <c r="D22" s="3">
        <v>1000.6</v>
      </c>
      <c r="E22" s="2" t="s">
        <v>11</v>
      </c>
      <c r="F22" s="3">
        <v>4.0099999999999997E-2</v>
      </c>
      <c r="G22" s="33"/>
      <c r="H22" s="17">
        <v>0.55979999999999996</v>
      </c>
      <c r="I22" s="19">
        <v>11.46</v>
      </c>
      <c r="J22" s="19">
        <v>0.34746702481434644</v>
      </c>
      <c r="K22" s="14">
        <f t="shared" si="14"/>
        <v>6.9750456482045049</v>
      </c>
      <c r="L22" s="14">
        <f t="shared" si="15"/>
        <v>0.2114832774280867</v>
      </c>
      <c r="M22" s="14">
        <f t="shared" si="6"/>
        <v>3.9046305538648816E-2</v>
      </c>
      <c r="N22" s="10">
        <v>4</v>
      </c>
      <c r="O22" s="15">
        <f t="shared" si="4"/>
        <v>97.372333014086834</v>
      </c>
      <c r="P22" s="15">
        <f t="shared" si="5"/>
        <v>2.9523276484848613</v>
      </c>
    </row>
    <row r="23" spans="1:23" x14ac:dyDescent="0.35">
      <c r="A23" s="1">
        <v>17</v>
      </c>
      <c r="B23" s="1" t="s">
        <v>24</v>
      </c>
      <c r="C23" s="2" t="s">
        <v>8</v>
      </c>
      <c r="D23" s="3">
        <v>1000.1</v>
      </c>
      <c r="E23" s="2" t="s">
        <v>11</v>
      </c>
      <c r="F23" s="5">
        <v>2.5100000000000001E-2</v>
      </c>
      <c r="G23" s="33"/>
      <c r="H23" s="17">
        <v>0.75819999999999999</v>
      </c>
      <c r="I23" s="19">
        <v>5.0936666666666666</v>
      </c>
      <c r="J23" s="19">
        <v>0.57656078025940427</v>
      </c>
      <c r="K23" s="14">
        <f t="shared" si="14"/>
        <v>3.100223168999797</v>
      </c>
      <c r="L23" s="14">
        <f t="shared" si="15"/>
        <v>0.35091952541655769</v>
      </c>
      <c r="M23" s="14">
        <f t="shared" si="6"/>
        <v>2.3505892067356461E-2</v>
      </c>
      <c r="N23" s="10">
        <v>3</v>
      </c>
      <c r="O23" s="15">
        <f>M23/F23*100</f>
        <v>93.648972379906212</v>
      </c>
      <c r="P23" s="15">
        <f t="shared" si="5"/>
        <v>10.600286221945577</v>
      </c>
    </row>
    <row r="24" spans="1:23" x14ac:dyDescent="0.35">
      <c r="A24" s="1">
        <v>18</v>
      </c>
      <c r="B24" s="6" t="s">
        <v>25</v>
      </c>
      <c r="C24" s="3" t="s">
        <v>8</v>
      </c>
      <c r="D24" s="3">
        <v>1000.1</v>
      </c>
      <c r="E24" s="3" t="s">
        <v>11</v>
      </c>
      <c r="F24" s="5">
        <v>1.9900000000000001E-2</v>
      </c>
      <c r="G24" s="33"/>
      <c r="H24" s="17">
        <v>0.59009999999999996</v>
      </c>
      <c r="I24" s="19">
        <v>4.5876666666666672</v>
      </c>
      <c r="J24" s="19">
        <v>0.51768362281738578</v>
      </c>
      <c r="K24" s="14">
        <f>I24/$K$37*100</f>
        <v>2.792249949279773</v>
      </c>
      <c r="L24" s="14">
        <f t="shared" si="15"/>
        <v>0.31508437176955917</v>
      </c>
      <c r="M24" s="17">
        <f>K24/100*H24</f>
        <v>1.6477066950699937E-2</v>
      </c>
      <c r="N24" s="10">
        <v>3</v>
      </c>
      <c r="O24" s="15">
        <f t="shared" si="4"/>
        <v>82.799331410552441</v>
      </c>
      <c r="P24" s="15">
        <f>L24/100*H24/F24*100</f>
        <v>9.343280793025972</v>
      </c>
      <c r="Q24" s="25">
        <f>AVERAGE(O24:O26)</f>
        <v>84.43665930131948</v>
      </c>
      <c r="R24" s="26" t="s">
        <v>76</v>
      </c>
      <c r="S24" s="25">
        <f>AVERAGE(P24:P26)</f>
        <v>6.9582939478251555</v>
      </c>
      <c r="V24">
        <v>84.43665930131948</v>
      </c>
      <c r="W24">
        <v>6.9582939478251555</v>
      </c>
    </row>
    <row r="25" spans="1:23" x14ac:dyDescent="0.35">
      <c r="A25" s="1">
        <v>19</v>
      </c>
      <c r="B25" s="6" t="s">
        <v>26</v>
      </c>
      <c r="C25" s="3" t="s">
        <v>8</v>
      </c>
      <c r="D25" s="3">
        <v>1000.2</v>
      </c>
      <c r="E25" s="3" t="s">
        <v>11</v>
      </c>
      <c r="F25" s="5">
        <v>2.0199999999999999E-2</v>
      </c>
      <c r="G25" s="33"/>
      <c r="H25" s="17">
        <v>0.71760000000000002</v>
      </c>
      <c r="I25" s="19">
        <v>4.0003333333333329</v>
      </c>
      <c r="J25" s="19">
        <v>0.22150470273412559</v>
      </c>
      <c r="K25" s="14">
        <f t="shared" si="14"/>
        <v>2.4347737877865687</v>
      </c>
      <c r="L25" s="14">
        <f t="shared" si="15"/>
        <v>0.1348172262532718</v>
      </c>
      <c r="M25" s="17">
        <f t="shared" si="6"/>
        <v>1.7471936701156418E-2</v>
      </c>
      <c r="N25" s="10">
        <v>3</v>
      </c>
      <c r="O25" s="15">
        <f t="shared" si="4"/>
        <v>86.494736144338702</v>
      </c>
      <c r="P25" s="15">
        <f t="shared" si="5"/>
        <v>4.7893485920469239</v>
      </c>
    </row>
    <row r="26" spans="1:23" x14ac:dyDescent="0.35">
      <c r="A26" s="1">
        <v>20</v>
      </c>
      <c r="B26" s="6" t="s">
        <v>27</v>
      </c>
      <c r="C26" s="3" t="s">
        <v>8</v>
      </c>
      <c r="D26" s="22">
        <v>1000</v>
      </c>
      <c r="E26" s="3" t="s">
        <v>11</v>
      </c>
      <c r="F26" s="5">
        <v>1.9900000000000001E-2</v>
      </c>
      <c r="G26" s="33"/>
      <c r="H26" s="17">
        <v>0.97099999999999997</v>
      </c>
      <c r="I26" s="19">
        <v>2.8290000000000002</v>
      </c>
      <c r="J26" s="19">
        <v>0.2270264301793955</v>
      </c>
      <c r="K26" s="14">
        <f t="shared" si="14"/>
        <v>1.721850273889227</v>
      </c>
      <c r="L26" s="14">
        <f t="shared" si="15"/>
        <v>0.13817798550176233</v>
      </c>
      <c r="M26" s="17">
        <f t="shared" si="6"/>
        <v>1.6719166159464394E-2</v>
      </c>
      <c r="N26" s="10">
        <v>0</v>
      </c>
      <c r="O26" s="15">
        <f t="shared" si="4"/>
        <v>84.015910349067298</v>
      </c>
      <c r="P26" s="15">
        <f t="shared" si="5"/>
        <v>6.7422524584025725</v>
      </c>
    </row>
    <row r="27" spans="1:23" x14ac:dyDescent="0.35">
      <c r="A27" s="1">
        <v>21</v>
      </c>
      <c r="B27" s="6" t="s">
        <v>28</v>
      </c>
      <c r="C27" s="3" t="s">
        <v>8</v>
      </c>
      <c r="D27" s="3">
        <v>1000.6</v>
      </c>
      <c r="E27" s="3" t="s">
        <v>11</v>
      </c>
      <c r="F27" s="5">
        <v>1.01E-2</v>
      </c>
      <c r="G27" s="33"/>
      <c r="H27" s="17">
        <v>0.9466</v>
      </c>
      <c r="I27" s="19">
        <v>1.5129999999999999</v>
      </c>
      <c r="J27" s="19">
        <v>0.36272854864209503</v>
      </c>
      <c r="K27" s="14">
        <f t="shared" si="14"/>
        <v>0.92087644552647574</v>
      </c>
      <c r="L27" s="14">
        <f t="shared" si="15"/>
        <v>0.22077209290450092</v>
      </c>
      <c r="M27" s="14">
        <f t="shared" si="6"/>
        <v>8.7170164333536197E-3</v>
      </c>
      <c r="N27" s="10">
        <v>3</v>
      </c>
      <c r="O27" s="15">
        <f t="shared" si="4"/>
        <v>86.30709339954079</v>
      </c>
      <c r="P27" s="15">
        <f t="shared" si="5"/>
        <v>20.691372588455501</v>
      </c>
      <c r="Q27" s="27">
        <f t="shared" ref="Q27" si="18">AVERAGE(O27:O29)</f>
        <v>89.210885118776503</v>
      </c>
      <c r="R27" s="28" t="s">
        <v>76</v>
      </c>
      <c r="S27" s="27">
        <f t="shared" ref="S27" si="19">AVERAGE(P27:P29)</f>
        <v>12.291949296037805</v>
      </c>
      <c r="T27" s="29" t="s">
        <v>86</v>
      </c>
      <c r="V27">
        <v>89.210885118776503</v>
      </c>
      <c r="W27">
        <v>12.291949296037805</v>
      </c>
    </row>
    <row r="28" spans="1:23" x14ac:dyDescent="0.35">
      <c r="A28" s="1">
        <v>22</v>
      </c>
      <c r="B28" s="6" t="s">
        <v>29</v>
      </c>
      <c r="C28" s="3" t="s">
        <v>8</v>
      </c>
      <c r="D28" s="3">
        <v>1000.7</v>
      </c>
      <c r="E28" s="3" t="s">
        <v>11</v>
      </c>
      <c r="F28" s="5">
        <v>1.04E-2</v>
      </c>
      <c r="G28" s="33"/>
      <c r="H28" s="17">
        <v>0.96830000000000005</v>
      </c>
      <c r="I28" s="19">
        <v>1.6606666666666665</v>
      </c>
      <c r="J28" s="19">
        <v>8.8754342616760601E-2</v>
      </c>
      <c r="K28" s="14">
        <f t="shared" si="14"/>
        <v>1.0107526881720428</v>
      </c>
      <c r="L28" s="14">
        <f t="shared" si="15"/>
        <v>5.4019685098454409E-2</v>
      </c>
      <c r="M28" s="14">
        <f t="shared" si="6"/>
        <v>9.7871182795698907E-3</v>
      </c>
      <c r="N28" s="10">
        <v>3</v>
      </c>
      <c r="O28" s="15">
        <f t="shared" si="4"/>
        <v>94.106906534325873</v>
      </c>
      <c r="P28" s="15">
        <f t="shared" si="5"/>
        <v>5.0295443346955198</v>
      </c>
      <c r="Q28" s="29"/>
      <c r="R28" s="29"/>
      <c r="S28" s="29"/>
    </row>
    <row r="29" spans="1:23" x14ac:dyDescent="0.35">
      <c r="A29" s="1">
        <v>23</v>
      </c>
      <c r="B29" s="6" t="s">
        <v>30</v>
      </c>
      <c r="C29" s="3" t="s">
        <v>8</v>
      </c>
      <c r="D29" s="3">
        <v>1000.2</v>
      </c>
      <c r="E29" s="3" t="s">
        <v>11</v>
      </c>
      <c r="F29" s="5">
        <v>9.7000000000000003E-3</v>
      </c>
      <c r="G29" s="33"/>
      <c r="H29" s="17">
        <v>0.96909999999999996</v>
      </c>
      <c r="I29" s="19">
        <v>1.4343333333333332</v>
      </c>
      <c r="J29" s="19">
        <v>0.183445723126305</v>
      </c>
      <c r="K29" s="14">
        <f t="shared" si="14"/>
        <v>0.87299655102454843</v>
      </c>
      <c r="L29" s="14">
        <f t="shared" si="15"/>
        <v>0.11165290512860923</v>
      </c>
      <c r="M29" s="14">
        <f t="shared" si="6"/>
        <v>8.460209575978898E-3</v>
      </c>
      <c r="N29" s="10">
        <v>0</v>
      </c>
      <c r="O29" s="15">
        <f t="shared" si="4"/>
        <v>87.218655422462859</v>
      </c>
      <c r="P29" s="15">
        <f t="shared" si="5"/>
        <v>11.154930964962393</v>
      </c>
      <c r="Q29" s="29"/>
      <c r="R29" s="29"/>
      <c r="S29" s="29"/>
    </row>
    <row r="30" spans="1:23" x14ac:dyDescent="0.35">
      <c r="A30" s="1">
        <v>24</v>
      </c>
      <c r="B30" s="6" t="s">
        <v>31</v>
      </c>
      <c r="C30" s="3" t="s">
        <v>8</v>
      </c>
      <c r="D30" s="3">
        <v>1000.5</v>
      </c>
      <c r="E30" s="3" t="s">
        <v>11</v>
      </c>
      <c r="F30" s="3">
        <v>5.1000000000000004E-3</v>
      </c>
      <c r="G30" s="33"/>
      <c r="H30" s="17">
        <v>1.2228000000000001</v>
      </c>
      <c r="I30" s="19">
        <v>0.41166666666666668</v>
      </c>
      <c r="J30" s="19">
        <v>5.6775111918280337E-2</v>
      </c>
      <c r="K30" s="14">
        <f t="shared" si="14"/>
        <v>0.25055792249949282</v>
      </c>
      <c r="L30" s="14">
        <f t="shared" si="15"/>
        <v>3.4555758927742139E-2</v>
      </c>
      <c r="M30" s="14">
        <f t="shared" si="6"/>
        <v>3.0638222763237984E-3</v>
      </c>
      <c r="N30" s="10">
        <v>3</v>
      </c>
      <c r="O30" s="15">
        <f t="shared" si="4"/>
        <v>60.074946594584276</v>
      </c>
      <c r="P30" s="15">
        <f t="shared" si="5"/>
        <v>8.2852513758515851</v>
      </c>
      <c r="Q30" s="27">
        <f t="shared" ref="Q30" si="20">AVERAGE(O30:O32)</f>
        <v>73.848834578296064</v>
      </c>
      <c r="R30" s="28" t="s">
        <v>76</v>
      </c>
      <c r="S30" s="27">
        <f>AVERAGE(P30:P32)</f>
        <v>13.762511201461914</v>
      </c>
      <c r="V30">
        <v>73.848834578296064</v>
      </c>
      <c r="W30">
        <v>13.762511201461914</v>
      </c>
    </row>
    <row r="31" spans="1:23" x14ac:dyDescent="0.35">
      <c r="A31" s="1">
        <v>25</v>
      </c>
      <c r="B31" s="6" t="s">
        <v>32</v>
      </c>
      <c r="C31" s="3" t="s">
        <v>8</v>
      </c>
      <c r="D31" s="3">
        <v>998.2</v>
      </c>
      <c r="E31" s="3" t="s">
        <v>11</v>
      </c>
      <c r="F31" s="5">
        <v>4.7999999999999996E-3</v>
      </c>
      <c r="G31" s="33"/>
      <c r="H31" s="17">
        <v>0.67369999999999997</v>
      </c>
      <c r="I31" s="19">
        <v>0.90856666666666663</v>
      </c>
      <c r="J31" s="19">
        <v>0.26748581893874962</v>
      </c>
      <c r="K31" s="14">
        <f t="shared" si="14"/>
        <v>0.55299249340637047</v>
      </c>
      <c r="L31" s="14">
        <f t="shared" si="15"/>
        <v>0.16280329819765649</v>
      </c>
      <c r="M31" s="14">
        <f t="shared" si="6"/>
        <v>3.7255104280787175E-3</v>
      </c>
      <c r="N31" s="10">
        <v>0</v>
      </c>
      <c r="O31" s="15">
        <f t="shared" si="4"/>
        <v>77.614800584973281</v>
      </c>
      <c r="P31" s="15">
        <f t="shared" si="5"/>
        <v>22.850121249116913</v>
      </c>
      <c r="Q31" s="29"/>
      <c r="R31" s="29"/>
      <c r="S31" s="29"/>
    </row>
    <row r="32" spans="1:23" x14ac:dyDescent="0.35">
      <c r="A32" s="1">
        <v>26</v>
      </c>
      <c r="B32" s="6" t="s">
        <v>33</v>
      </c>
      <c r="C32" s="3" t="s">
        <v>8</v>
      </c>
      <c r="D32" s="3">
        <v>1000.1</v>
      </c>
      <c r="E32" s="3" t="s">
        <v>11</v>
      </c>
      <c r="F32" s="5">
        <v>4.8999999999999998E-3</v>
      </c>
      <c r="G32" s="33"/>
      <c r="H32" s="17">
        <v>0.64070000000000005</v>
      </c>
      <c r="I32" s="19">
        <v>1.0536999999999999</v>
      </c>
      <c r="J32" s="19">
        <v>0.12756672763695082</v>
      </c>
      <c r="K32" s="14">
        <f t="shared" si="14"/>
        <v>0.64132684114424821</v>
      </c>
      <c r="L32" s="14">
        <f t="shared" si="15"/>
        <v>7.7642560947626782E-2</v>
      </c>
      <c r="M32" s="14">
        <f t="shared" si="6"/>
        <v>4.1089810712111987E-3</v>
      </c>
      <c r="N32" s="10">
        <v>0</v>
      </c>
      <c r="O32" s="15">
        <f t="shared" si="4"/>
        <v>83.856756555330591</v>
      </c>
      <c r="P32" s="15">
        <f t="shared" si="5"/>
        <v>10.152160979417243</v>
      </c>
      <c r="Q32" s="29"/>
      <c r="R32" s="29"/>
      <c r="S32" s="29"/>
    </row>
    <row r="33" spans="1:23" x14ac:dyDescent="0.35">
      <c r="A33" s="1">
        <v>27</v>
      </c>
      <c r="B33" s="6" t="s">
        <v>34</v>
      </c>
      <c r="C33" s="3" t="s">
        <v>8</v>
      </c>
      <c r="D33" s="3">
        <v>1000.2</v>
      </c>
      <c r="E33" s="3" t="s">
        <v>11</v>
      </c>
      <c r="F33" s="3">
        <v>1.2999999999999999E-3</v>
      </c>
      <c r="G33" s="33"/>
      <c r="H33" s="17">
        <v>1.4367000000000001</v>
      </c>
      <c r="I33" s="19">
        <v>5.0250000000000003E-2</v>
      </c>
      <c r="J33" s="19">
        <v>0</v>
      </c>
      <c r="K33" s="14">
        <f t="shared" si="14"/>
        <v>3.0584297017650638E-2</v>
      </c>
      <c r="L33" s="14">
        <f t="shared" si="15"/>
        <v>0</v>
      </c>
      <c r="M33" s="14">
        <f t="shared" si="6"/>
        <v>4.3940459525258671E-4</v>
      </c>
      <c r="N33" s="10">
        <v>3</v>
      </c>
      <c r="O33" s="15">
        <f t="shared" si="4"/>
        <v>33.800353480968212</v>
      </c>
      <c r="P33" s="15">
        <f t="shared" si="5"/>
        <v>0</v>
      </c>
      <c r="Q33" s="27">
        <f t="shared" ref="Q33" si="21">AVERAGE(O33:O35)</f>
        <v>67.522292710332877</v>
      </c>
      <c r="R33" s="28" t="s">
        <v>76</v>
      </c>
      <c r="S33" s="27">
        <f>AVERAGE(P34:P35)</f>
        <v>26.998497938648764</v>
      </c>
      <c r="V33">
        <v>67.522292710332877</v>
      </c>
      <c r="W33">
        <v>26.998497938648764</v>
      </c>
    </row>
    <row r="34" spans="1:23" x14ac:dyDescent="0.35">
      <c r="A34" s="1">
        <v>28</v>
      </c>
      <c r="B34" s="6" t="s">
        <v>35</v>
      </c>
      <c r="C34" s="3" t="s">
        <v>8</v>
      </c>
      <c r="D34" s="3">
        <v>1000.7</v>
      </c>
      <c r="E34" s="3" t="s">
        <v>11</v>
      </c>
      <c r="F34" s="5">
        <v>8.9999999999999998E-4</v>
      </c>
      <c r="G34" s="33"/>
      <c r="H34" s="17">
        <v>0.62460000000000004</v>
      </c>
      <c r="I34" s="19">
        <v>0.26406666666666662</v>
      </c>
      <c r="J34" s="19">
        <v>0.11413002818423096</v>
      </c>
      <c r="K34" s="14">
        <f t="shared" si="14"/>
        <v>0.160722256035707</v>
      </c>
      <c r="L34" s="14">
        <f t="shared" si="15"/>
        <v>6.9464411554614094E-2</v>
      </c>
      <c r="M34" s="14">
        <f t="shared" si="6"/>
        <v>1.0038712111990259E-3</v>
      </c>
      <c r="N34" s="10">
        <v>0</v>
      </c>
      <c r="O34" s="15">
        <f t="shared" si="4"/>
        <v>111.54124568878065</v>
      </c>
      <c r="P34" s="15">
        <f t="shared" si="5"/>
        <v>48.208301618902183</v>
      </c>
      <c r="Q34" s="29"/>
      <c r="R34" s="29"/>
      <c r="S34" s="29"/>
    </row>
    <row r="35" spans="1:23" x14ac:dyDescent="0.35">
      <c r="A35" s="1">
        <v>29</v>
      </c>
      <c r="B35" s="6" t="s">
        <v>36</v>
      </c>
      <c r="C35" s="3" t="s">
        <v>8</v>
      </c>
      <c r="D35" s="3">
        <v>1000.9</v>
      </c>
      <c r="E35" s="3" t="s">
        <v>11</v>
      </c>
      <c r="F35" s="5">
        <v>1E-3</v>
      </c>
      <c r="G35" s="34"/>
      <c r="H35" s="17">
        <v>0.70340000000000003</v>
      </c>
      <c r="I35" s="19">
        <v>0.13366666666666668</v>
      </c>
      <c r="J35" s="19">
        <v>1.3521217893863458E-2</v>
      </c>
      <c r="K35" s="14">
        <f t="shared" si="14"/>
        <v>8.1355244471495239E-2</v>
      </c>
      <c r="L35" s="14">
        <f t="shared" si="15"/>
        <v>8.2295909274884092E-3</v>
      </c>
      <c r="M35" s="14">
        <f t="shared" si="6"/>
        <v>5.7225278961249755E-4</v>
      </c>
      <c r="N35" s="10">
        <v>0</v>
      </c>
      <c r="O35" s="15">
        <f t="shared" si="4"/>
        <v>57.225278961249749</v>
      </c>
      <c r="P35" s="15">
        <f t="shared" si="5"/>
        <v>5.7886942583953465</v>
      </c>
      <c r="Q35" s="29"/>
      <c r="R35" s="29"/>
      <c r="S35" s="29"/>
    </row>
    <row r="36" spans="1:23" x14ac:dyDescent="0.35">
      <c r="G36" s="13"/>
    </row>
    <row r="37" spans="1:23" x14ac:dyDescent="0.35">
      <c r="J37" s="16" t="s">
        <v>48</v>
      </c>
      <c r="K37">
        <f>164.3</f>
        <v>164.3</v>
      </c>
    </row>
    <row r="41" spans="1:23" x14ac:dyDescent="0.35">
      <c r="K41" s="25"/>
    </row>
    <row r="42" spans="1:23" x14ac:dyDescent="0.35">
      <c r="K42" s="25"/>
    </row>
  </sheetData>
  <mergeCells count="3">
    <mergeCell ref="C3:F3"/>
    <mergeCell ref="H3:P3"/>
    <mergeCell ref="G5:G3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tabSelected="1" zoomScale="70" zoomScaleNormal="70" workbookViewId="0">
      <pane xSplit="2" topLeftCell="C1" activePane="topRight" state="frozen"/>
      <selection pane="topRight" activeCell="G35" sqref="G35"/>
    </sheetView>
  </sheetViews>
  <sheetFormatPr baseColWidth="10" defaultRowHeight="14.5" x14ac:dyDescent="0.35"/>
  <cols>
    <col min="2" max="2" width="17.7265625" bestFit="1" customWidth="1"/>
    <col min="4" max="4" width="15.453125" customWidth="1"/>
    <col min="5" max="5" width="9.81640625" customWidth="1"/>
    <col min="6" max="6" width="18.26953125" customWidth="1"/>
    <col min="7" max="7" width="20.7265625" bestFit="1" customWidth="1"/>
    <col min="8" max="8" width="26.453125" bestFit="1" customWidth="1"/>
    <col min="9" max="9" width="21.54296875" bestFit="1" customWidth="1"/>
    <col min="10" max="10" width="35.54296875" bestFit="1" customWidth="1"/>
    <col min="11" max="11" width="18" bestFit="1" customWidth="1"/>
    <col min="12" max="12" width="12" bestFit="1" customWidth="1"/>
    <col min="13" max="13" width="25.1796875" bestFit="1" customWidth="1"/>
    <col min="14" max="14" width="28.1796875" bestFit="1" customWidth="1"/>
    <col min="18" max="18" width="3.7265625" customWidth="1"/>
  </cols>
  <sheetData>
    <row r="2" spans="1:21" x14ac:dyDescent="0.35">
      <c r="C2" s="30" t="s">
        <v>1</v>
      </c>
      <c r="D2" s="30"/>
      <c r="E2" s="30"/>
      <c r="F2" s="30"/>
      <c r="G2" s="18" t="s">
        <v>37</v>
      </c>
      <c r="H2" s="31" t="s">
        <v>46</v>
      </c>
      <c r="I2" s="31"/>
      <c r="J2" s="31"/>
      <c r="K2" s="31"/>
      <c r="L2" s="31"/>
      <c r="M2" s="31"/>
      <c r="N2" s="31"/>
      <c r="O2" s="31"/>
      <c r="P2" s="31"/>
    </row>
    <row r="3" spans="1:21" x14ac:dyDescent="0.35">
      <c r="A3" s="1" t="s">
        <v>2</v>
      </c>
      <c r="B3" s="1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9" t="s">
        <v>3</v>
      </c>
      <c r="H3" s="10" t="s">
        <v>38</v>
      </c>
      <c r="I3" s="10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47</v>
      </c>
      <c r="O3" s="12" t="s">
        <v>44</v>
      </c>
      <c r="P3" s="12" t="s">
        <v>45</v>
      </c>
    </row>
    <row r="4" spans="1:21" x14ac:dyDescent="0.35">
      <c r="A4" s="1">
        <v>4</v>
      </c>
      <c r="B4" s="1" t="s">
        <v>80</v>
      </c>
      <c r="C4" s="3" t="s">
        <v>52</v>
      </c>
      <c r="D4" s="3">
        <v>1000</v>
      </c>
      <c r="E4" s="2" t="s">
        <v>11</v>
      </c>
      <c r="F4" s="4">
        <v>0.10009999999999999</v>
      </c>
      <c r="G4" s="32" t="s">
        <v>112</v>
      </c>
      <c r="H4" s="17">
        <v>5.4447999999999999</v>
      </c>
      <c r="I4" s="19">
        <v>1.9926666666666666</v>
      </c>
      <c r="J4" s="19">
        <v>0.14157801147541715</v>
      </c>
      <c r="K4" s="14">
        <f t="shared" ref="K4:L6" si="0">I4/$K$23*100</f>
        <v>1.2128220734428889</v>
      </c>
      <c r="L4" s="14">
        <f t="shared" si="0"/>
        <v>8.6170426947910619E-2</v>
      </c>
      <c r="M4" s="14">
        <f t="shared" ref="M4:M6" si="1">K4/100*H4</f>
        <v>6.6035736254818414E-2</v>
      </c>
      <c r="N4" s="10">
        <v>3</v>
      </c>
      <c r="O4" s="24">
        <f t="shared" ref="O4:O5" si="2">M4/F4*100</f>
        <v>65.96976648833008</v>
      </c>
      <c r="P4" s="21">
        <f t="shared" ref="P4:P5" si="3">L4/100*H4/F4*100</f>
        <v>4.6871202861736645</v>
      </c>
      <c r="Q4" s="27">
        <f>AVERAGE(O4:O6)</f>
        <v>67.629429470801952</v>
      </c>
      <c r="R4" s="28" t="s">
        <v>76</v>
      </c>
      <c r="S4" s="27">
        <f>AVERAGE(P4:P6)</f>
        <v>9.6838336811999071</v>
      </c>
      <c r="U4" s="25"/>
    </row>
    <row r="5" spans="1:21" x14ac:dyDescent="0.35">
      <c r="A5" s="1">
        <v>5</v>
      </c>
      <c r="B5" s="1" t="s">
        <v>81</v>
      </c>
      <c r="C5" s="3" t="s">
        <v>52</v>
      </c>
      <c r="D5" s="3">
        <v>1000.6</v>
      </c>
      <c r="E5" s="2" t="s">
        <v>11</v>
      </c>
      <c r="F5" s="4">
        <v>0.1008</v>
      </c>
      <c r="G5" s="33"/>
      <c r="H5" s="17">
        <v>5.0955000000000004</v>
      </c>
      <c r="I5" s="19">
        <v>2.2673333333333336</v>
      </c>
      <c r="J5" s="19">
        <v>0.207870953558532</v>
      </c>
      <c r="K5" s="14">
        <f t="shared" si="0"/>
        <v>1.379995942381822</v>
      </c>
      <c r="L5" s="14">
        <f t="shared" si="0"/>
        <v>0.12651914397962993</v>
      </c>
      <c r="M5" s="14">
        <f t="shared" si="1"/>
        <v>7.0317693244065754E-2</v>
      </c>
      <c r="N5" s="10">
        <v>3</v>
      </c>
      <c r="O5" s="24">
        <f t="shared" si="2"/>
        <v>69.759616313557288</v>
      </c>
      <c r="P5" s="21">
        <f t="shared" si="3"/>
        <v>6.3956180371845663</v>
      </c>
      <c r="Q5" s="29"/>
      <c r="R5" s="29"/>
      <c r="S5" s="29"/>
    </row>
    <row r="6" spans="1:21" x14ac:dyDescent="0.35">
      <c r="A6" s="1">
        <v>6</v>
      </c>
      <c r="B6" s="1" t="s">
        <v>82</v>
      </c>
      <c r="C6" s="3" t="s">
        <v>52</v>
      </c>
      <c r="D6" s="3">
        <v>1000.4</v>
      </c>
      <c r="E6" s="2" t="s">
        <v>11</v>
      </c>
      <c r="F6" s="4">
        <v>0.10009999999999999</v>
      </c>
      <c r="G6" s="33"/>
      <c r="H6" s="17">
        <v>3.5722</v>
      </c>
      <c r="I6" s="19">
        <v>3.0920000000000001</v>
      </c>
      <c r="J6" s="19">
        <v>0.82728290203533195</v>
      </c>
      <c r="K6" s="14">
        <f t="shared" si="0"/>
        <v>1.8819233110164333</v>
      </c>
      <c r="L6" s="14">
        <f t="shared" si="0"/>
        <v>0.50351972126313571</v>
      </c>
      <c r="M6" s="14">
        <f t="shared" si="1"/>
        <v>6.722606451612903E-2</v>
      </c>
      <c r="N6" s="10">
        <v>3</v>
      </c>
      <c r="O6" s="24">
        <f>M6/F6*100</f>
        <v>67.158905610518516</v>
      </c>
      <c r="P6" s="21">
        <f t="shared" ref="P6" si="4">L6/100*H6/F6*100</f>
        <v>17.968762720241489</v>
      </c>
      <c r="Q6" s="29"/>
      <c r="R6" s="29"/>
      <c r="S6" s="29"/>
    </row>
    <row r="7" spans="1:21" x14ac:dyDescent="0.35">
      <c r="A7" s="1">
        <v>7</v>
      </c>
      <c r="B7" s="1" t="s">
        <v>109</v>
      </c>
      <c r="C7" s="3" t="s">
        <v>52</v>
      </c>
      <c r="D7" s="3">
        <v>999.8</v>
      </c>
      <c r="E7" s="2" t="s">
        <v>11</v>
      </c>
      <c r="F7" s="4">
        <v>8.0299999999999996E-2</v>
      </c>
      <c r="G7" s="33"/>
      <c r="H7" s="17">
        <v>5.0048000000000004</v>
      </c>
      <c r="I7" s="19">
        <v>1.216</v>
      </c>
      <c r="J7" s="19">
        <v>0.16967910890855259</v>
      </c>
      <c r="K7" s="14">
        <f t="shared" ref="K7:K9" si="5">I7/$K$23*100</f>
        <v>0.74010955569080938</v>
      </c>
      <c r="L7" s="14">
        <f t="shared" ref="L7:L9" si="6">J7/$K$23*100</f>
        <v>0.10327395551342214</v>
      </c>
      <c r="M7" s="14">
        <f t="shared" ref="M7:M9" si="7">K7/100*H7</f>
        <v>3.704100304321363E-2</v>
      </c>
      <c r="N7" s="10">
        <v>3</v>
      </c>
      <c r="O7" s="24">
        <f t="shared" ref="O7:O9" si="8">M7/F7*100</f>
        <v>46.128272781087958</v>
      </c>
      <c r="P7" s="21">
        <f t="shared" ref="P7:P9" si="9">L7/100*H7/F7*100</f>
        <v>6.4366811027842488</v>
      </c>
      <c r="Q7" s="29"/>
      <c r="R7" s="29"/>
      <c r="S7" s="29"/>
    </row>
    <row r="8" spans="1:21" x14ac:dyDescent="0.35">
      <c r="A8" s="1">
        <v>8</v>
      </c>
      <c r="B8" s="1" t="s">
        <v>110</v>
      </c>
      <c r="C8" s="3" t="s">
        <v>52</v>
      </c>
      <c r="D8" s="3">
        <v>999.9</v>
      </c>
      <c r="E8" s="2" t="s">
        <v>11</v>
      </c>
      <c r="F8" s="4">
        <v>8.0399999999999999E-2</v>
      </c>
      <c r="G8" s="33"/>
      <c r="H8" s="17">
        <v>4.9596</v>
      </c>
      <c r="I8" s="19">
        <v>1.3093333333333332</v>
      </c>
      <c r="J8" s="19">
        <v>0.11934124740982609</v>
      </c>
      <c r="K8" s="14">
        <f t="shared" si="5"/>
        <v>0.79691621018462155</v>
      </c>
      <c r="L8" s="14">
        <f t="shared" si="6"/>
        <v>7.2636182233612956E-2</v>
      </c>
      <c r="M8" s="14">
        <f t="shared" si="7"/>
        <v>3.9523856360316488E-2</v>
      </c>
      <c r="N8" s="10">
        <v>3</v>
      </c>
      <c r="O8" s="24">
        <f t="shared" si="8"/>
        <v>49.159025323776731</v>
      </c>
      <c r="P8" s="21">
        <f t="shared" si="9"/>
        <v>4.4806767339033184</v>
      </c>
      <c r="Q8" s="29"/>
      <c r="R8" s="29"/>
      <c r="S8" s="29"/>
    </row>
    <row r="9" spans="1:21" x14ac:dyDescent="0.35">
      <c r="A9" s="1">
        <v>9</v>
      </c>
      <c r="B9" s="1" t="s">
        <v>111</v>
      </c>
      <c r="C9" s="3" t="s">
        <v>52</v>
      </c>
      <c r="D9" s="3">
        <v>1000.2</v>
      </c>
      <c r="E9" s="2" t="s">
        <v>11</v>
      </c>
      <c r="F9" s="4">
        <v>7.9699999999999993E-2</v>
      </c>
      <c r="G9" s="33"/>
      <c r="H9" s="17">
        <v>3.8650000000000002</v>
      </c>
      <c r="I9" s="19">
        <v>2.319</v>
      </c>
      <c r="J9" s="19">
        <v>0.13159027319676789</v>
      </c>
      <c r="K9" s="14">
        <f t="shared" si="5"/>
        <v>1.4114424832623249</v>
      </c>
      <c r="L9" s="14">
        <f t="shared" si="6"/>
        <v>8.0091462688233639E-2</v>
      </c>
      <c r="M9" s="14">
        <f t="shared" si="7"/>
        <v>5.4552251978088856E-2</v>
      </c>
      <c r="N9" s="10">
        <v>3</v>
      </c>
      <c r="O9" s="24">
        <f t="shared" si="8"/>
        <v>68.446991189571975</v>
      </c>
      <c r="P9" s="21">
        <f t="shared" si="9"/>
        <v>3.8839837301132127</v>
      </c>
      <c r="Q9" s="29"/>
      <c r="R9" s="29"/>
      <c r="S9" s="29"/>
    </row>
    <row r="10" spans="1:21" x14ac:dyDescent="0.35">
      <c r="A10" s="1">
        <v>11</v>
      </c>
      <c r="B10" s="1" t="s">
        <v>53</v>
      </c>
      <c r="C10" s="3" t="s">
        <v>52</v>
      </c>
      <c r="D10" s="3">
        <v>1000.2</v>
      </c>
      <c r="E10" s="2" t="s">
        <v>11</v>
      </c>
      <c r="F10" s="4">
        <v>5.96E-2</v>
      </c>
      <c r="G10" s="33"/>
      <c r="H10" s="17">
        <v>4.5361000000000002</v>
      </c>
      <c r="I10" s="14">
        <v>1.3626666666666667</v>
      </c>
      <c r="J10" s="19">
        <v>0.46810397705353163</v>
      </c>
      <c r="K10" s="14">
        <f>I10/$K$23*100</f>
        <v>0.82937715560965719</v>
      </c>
      <c r="L10" s="14">
        <f>J10/$K$23*100</f>
        <v>0.28490808098206427</v>
      </c>
      <c r="M10" s="14">
        <f>K10/100*H10</f>
        <v>3.7621377155609662E-2</v>
      </c>
      <c r="N10" s="10">
        <v>3</v>
      </c>
      <c r="O10" s="24">
        <f>M10/F10*100</f>
        <v>63.123116032902118</v>
      </c>
      <c r="P10" s="21">
        <f t="shared" ref="P10:P21" si="10">L10/100*H10/F10*100</f>
        <v>21.684086344676874</v>
      </c>
      <c r="Q10" s="27">
        <f>AVERAGE(O10:O12)</f>
        <v>65.047840526154886</v>
      </c>
      <c r="R10" s="28" t="s">
        <v>76</v>
      </c>
      <c r="S10" s="27">
        <f>AVERAGE(P10:P12)</f>
        <v>14.054015758635822</v>
      </c>
    </row>
    <row r="11" spans="1:21" x14ac:dyDescent="0.35">
      <c r="A11" s="1">
        <v>12</v>
      </c>
      <c r="B11" s="1" t="s">
        <v>54</v>
      </c>
      <c r="C11" s="3" t="s">
        <v>52</v>
      </c>
      <c r="D11" s="3">
        <v>1000.3</v>
      </c>
      <c r="E11" s="2" t="s">
        <v>11</v>
      </c>
      <c r="F11" s="4">
        <v>5.9499999999999997E-2</v>
      </c>
      <c r="G11" s="33"/>
      <c r="H11" s="17">
        <v>4.9184999999999999</v>
      </c>
      <c r="I11" s="19">
        <v>1.1766666666666667</v>
      </c>
      <c r="J11" s="19">
        <v>0.14492871811112165</v>
      </c>
      <c r="K11" s="14">
        <f t="shared" ref="K11:K21" si="11">I11/$K$23*100</f>
        <v>0.71616960843984578</v>
      </c>
      <c r="L11" s="14">
        <f t="shared" ref="L11:L21" si="12">J11/$K$23*100</f>
        <v>8.8209810171102646E-2</v>
      </c>
      <c r="M11" s="14">
        <f t="shared" ref="M11:M21" si="13">K11/100*H11</f>
        <v>3.5224802191113819E-2</v>
      </c>
      <c r="N11" s="10">
        <v>3</v>
      </c>
      <c r="O11" s="24">
        <f t="shared" ref="O11:O21" si="14">M11/F11*100</f>
        <v>59.201348220359364</v>
      </c>
      <c r="P11" s="21">
        <f t="shared" si="10"/>
        <v>7.2917638878414861</v>
      </c>
      <c r="Q11" s="29"/>
      <c r="R11" s="29"/>
      <c r="S11" s="29"/>
    </row>
    <row r="12" spans="1:21" x14ac:dyDescent="0.35">
      <c r="A12" s="1">
        <v>13</v>
      </c>
      <c r="B12" s="1" t="s">
        <v>55</v>
      </c>
      <c r="C12" s="3" t="s">
        <v>52</v>
      </c>
      <c r="D12" s="3">
        <v>1000.3</v>
      </c>
      <c r="E12" s="2" t="s">
        <v>11</v>
      </c>
      <c r="F12" s="4">
        <v>5.9900000000000002E-2</v>
      </c>
      <c r="G12" s="33"/>
      <c r="H12" s="17">
        <v>4.7554999999999996</v>
      </c>
      <c r="I12" s="19">
        <v>1.5069999999999999</v>
      </c>
      <c r="J12" s="19">
        <v>0.27289008776428753</v>
      </c>
      <c r="K12" s="14">
        <f t="shared" si="11"/>
        <v>0.91722458916615923</v>
      </c>
      <c r="L12" s="14">
        <f t="shared" si="12"/>
        <v>0.16609256711155659</v>
      </c>
      <c r="M12" s="14">
        <f t="shared" si="13"/>
        <v>4.36186153377967E-2</v>
      </c>
      <c r="N12" s="10">
        <v>3</v>
      </c>
      <c r="O12" s="24">
        <f>M12/F12*100</f>
        <v>72.819057325203175</v>
      </c>
      <c r="P12" s="21">
        <f t="shared" ref="P12" si="15">L12/100*H12/F12*100</f>
        <v>13.186197043389104</v>
      </c>
      <c r="Q12" s="29"/>
      <c r="R12" s="29"/>
      <c r="S12" s="29"/>
    </row>
    <row r="13" spans="1:21" x14ac:dyDescent="0.35">
      <c r="A13" s="1">
        <v>14</v>
      </c>
      <c r="B13" s="1" t="s">
        <v>56</v>
      </c>
      <c r="C13" s="3" t="s">
        <v>52</v>
      </c>
      <c r="D13" s="3">
        <v>1000</v>
      </c>
      <c r="E13" s="2" t="s">
        <v>11</v>
      </c>
      <c r="F13" s="4">
        <v>4.0800000000000003E-2</v>
      </c>
      <c r="G13" s="33"/>
      <c r="H13" s="17">
        <v>5.7667000000000002</v>
      </c>
      <c r="I13" s="19">
        <v>0.54613333333333336</v>
      </c>
      <c r="J13" s="19">
        <v>0.17012058468431537</v>
      </c>
      <c r="K13" s="14">
        <f t="shared" si="11"/>
        <v>0.33240008115236358</v>
      </c>
      <c r="L13" s="14">
        <f t="shared" si="12"/>
        <v>0.10354265653336296</v>
      </c>
      <c r="M13" s="14">
        <f t="shared" si="13"/>
        <v>1.9168515479813349E-2</v>
      </c>
      <c r="N13" s="10">
        <v>3</v>
      </c>
      <c r="O13" s="24">
        <f t="shared" si="14"/>
        <v>46.981655587777816</v>
      </c>
      <c r="P13" s="21">
        <f t="shared" si="10"/>
        <v>14.634790133111379</v>
      </c>
      <c r="Q13" s="27">
        <f t="shared" ref="Q13" si="16">AVERAGE(O13:O15)</f>
        <v>51.811878980401708</v>
      </c>
      <c r="R13" s="28" t="s">
        <v>76</v>
      </c>
      <c r="S13" s="27">
        <f t="shared" ref="S13" si="17">AVERAGE(P13:P15)</f>
        <v>12.929021479377978</v>
      </c>
    </row>
    <row r="14" spans="1:21" x14ac:dyDescent="0.35">
      <c r="A14" s="1">
        <v>15</v>
      </c>
      <c r="B14" s="1" t="s">
        <v>57</v>
      </c>
      <c r="C14" s="3" t="s">
        <v>52</v>
      </c>
      <c r="D14" s="3">
        <v>1000.1</v>
      </c>
      <c r="E14" s="2" t="s">
        <v>11</v>
      </c>
      <c r="F14" s="4">
        <v>3.9800000000000002E-2</v>
      </c>
      <c r="G14" s="33"/>
      <c r="H14" s="17">
        <v>4.7218</v>
      </c>
      <c r="I14" s="19">
        <v>0.74313333333333331</v>
      </c>
      <c r="J14" s="19">
        <v>0.1484417843241353</v>
      </c>
      <c r="K14" s="14">
        <f t="shared" si="11"/>
        <v>0.45230269831608838</v>
      </c>
      <c r="L14" s="14">
        <f t="shared" si="12"/>
        <v>9.0348012370137121E-2</v>
      </c>
      <c r="M14" s="14">
        <f t="shared" si="13"/>
        <v>2.1356828809089061E-2</v>
      </c>
      <c r="N14" s="10">
        <v>3</v>
      </c>
      <c r="O14" s="24">
        <f t="shared" si="14"/>
        <v>53.660373892183564</v>
      </c>
      <c r="P14" s="21">
        <f t="shared" si="10"/>
        <v>10.718724743952599</v>
      </c>
      <c r="Q14" s="29"/>
      <c r="R14" s="29"/>
      <c r="S14" s="29"/>
    </row>
    <row r="15" spans="1:21" x14ac:dyDescent="0.35">
      <c r="A15" s="1">
        <v>16</v>
      </c>
      <c r="B15" s="1" t="s">
        <v>58</v>
      </c>
      <c r="C15" s="3" t="s">
        <v>52</v>
      </c>
      <c r="D15" s="3">
        <v>1000.9</v>
      </c>
      <c r="E15" s="2" t="s">
        <v>11</v>
      </c>
      <c r="F15" s="4">
        <v>4.0800000000000003E-2</v>
      </c>
      <c r="G15" s="33"/>
      <c r="H15" s="17">
        <v>4.5468000000000002</v>
      </c>
      <c r="I15" s="19">
        <v>0.80783333333333329</v>
      </c>
      <c r="J15" s="19">
        <v>0.19805356177896272</v>
      </c>
      <c r="K15" s="14">
        <f t="shared" si="11"/>
        <v>0.4916818827348346</v>
      </c>
      <c r="L15" s="14">
        <f t="shared" si="12"/>
        <v>0.12054385987764012</v>
      </c>
      <c r="M15" s="14">
        <f t="shared" si="13"/>
        <v>2.2355791844187459E-2</v>
      </c>
      <c r="N15" s="10">
        <v>3</v>
      </c>
      <c r="O15" s="24">
        <f t="shared" si="14"/>
        <v>54.793607461243766</v>
      </c>
      <c r="P15" s="21">
        <f t="shared" si="10"/>
        <v>13.433549561069952</v>
      </c>
      <c r="Q15" s="29"/>
      <c r="R15" s="29"/>
      <c r="S15" s="29"/>
    </row>
    <row r="16" spans="1:21" x14ac:dyDescent="0.35">
      <c r="A16" s="1">
        <v>17</v>
      </c>
      <c r="B16" s="1" t="s">
        <v>59</v>
      </c>
      <c r="C16" s="3" t="s">
        <v>52</v>
      </c>
      <c r="D16" s="3">
        <v>1000.9</v>
      </c>
      <c r="E16" s="2" t="s">
        <v>11</v>
      </c>
      <c r="F16" s="4">
        <v>1.9800000000000002E-2</v>
      </c>
      <c r="G16" s="33"/>
      <c r="H16" s="17">
        <v>4.3807</v>
      </c>
      <c r="I16" s="19">
        <v>0.2883</v>
      </c>
      <c r="J16" s="19">
        <v>5.257004850673052E-2</v>
      </c>
      <c r="K16" s="14">
        <f t="shared" si="11"/>
        <v>0.17547169811320754</v>
      </c>
      <c r="L16" s="14">
        <f t="shared" si="12"/>
        <v>3.199637766690841E-2</v>
      </c>
      <c r="M16" s="14">
        <f t="shared" si="13"/>
        <v>7.6868886792452826E-3</v>
      </c>
      <c r="N16" s="10">
        <v>3</v>
      </c>
      <c r="O16" s="24">
        <f t="shared" si="14"/>
        <v>38.82267009719839</v>
      </c>
      <c r="P16" s="21">
        <f t="shared" si="10"/>
        <v>7.0791177598699839</v>
      </c>
      <c r="Q16" s="27">
        <f t="shared" ref="Q16" si="18">AVERAGE(O16:O18)</f>
        <v>39.427600768180895</v>
      </c>
      <c r="R16" s="28" t="s">
        <v>76</v>
      </c>
      <c r="S16" s="27">
        <f t="shared" ref="S16" si="19">AVERAGE(P16:P18)</f>
        <v>14.753791865547816</v>
      </c>
    </row>
    <row r="17" spans="1:19" x14ac:dyDescent="0.35">
      <c r="A17" s="1">
        <v>18</v>
      </c>
      <c r="B17" s="1" t="s">
        <v>60</v>
      </c>
      <c r="C17" s="3" t="s">
        <v>52</v>
      </c>
      <c r="D17" s="3">
        <v>1000.8</v>
      </c>
      <c r="E17" s="2" t="s">
        <v>11</v>
      </c>
      <c r="F17" s="4">
        <v>0.02</v>
      </c>
      <c r="G17" s="33"/>
      <c r="H17" s="17">
        <v>5.5750999999999999</v>
      </c>
      <c r="I17" s="19">
        <v>0.13527666666666668</v>
      </c>
      <c r="J17" s="19">
        <v>9.9889737377437005E-2</v>
      </c>
      <c r="K17" s="14">
        <f t="shared" si="11"/>
        <v>8.2335159261513496E-2</v>
      </c>
      <c r="L17" s="14">
        <f t="shared" si="12"/>
        <v>6.0797162128689589E-2</v>
      </c>
      <c r="M17" s="14">
        <f t="shared" si="13"/>
        <v>4.5902674639886386E-3</v>
      </c>
      <c r="N17" s="10">
        <v>3</v>
      </c>
      <c r="O17" s="24">
        <f t="shared" si="14"/>
        <v>22.951337319943192</v>
      </c>
      <c r="P17" s="21">
        <f t="shared" si="10"/>
        <v>16.947512929182864</v>
      </c>
      <c r="Q17" s="29"/>
      <c r="R17" s="29"/>
      <c r="S17" s="29"/>
    </row>
    <row r="18" spans="1:19" x14ac:dyDescent="0.35">
      <c r="A18" s="1">
        <v>19</v>
      </c>
      <c r="B18" s="1" t="s">
        <v>61</v>
      </c>
      <c r="C18" s="3" t="s">
        <v>52</v>
      </c>
      <c r="D18" s="3">
        <v>1000.2</v>
      </c>
      <c r="E18" s="2" t="s">
        <v>11</v>
      </c>
      <c r="F18" s="4">
        <v>0.02</v>
      </c>
      <c r="G18" s="33"/>
      <c r="H18" s="17">
        <v>5.43</v>
      </c>
      <c r="I18" s="19">
        <v>0.3419666666666667</v>
      </c>
      <c r="J18" s="19">
        <v>0.12245188170597184</v>
      </c>
      <c r="K18" s="14">
        <f t="shared" si="11"/>
        <v>0.2081355244471495</v>
      </c>
      <c r="L18" s="14">
        <f t="shared" si="12"/>
        <v>7.4529447173446034E-2</v>
      </c>
      <c r="M18" s="14">
        <f t="shared" si="13"/>
        <v>1.1301758977480219E-2</v>
      </c>
      <c r="N18" s="10">
        <v>3</v>
      </c>
      <c r="O18" s="24">
        <f t="shared" si="14"/>
        <v>56.508794887401095</v>
      </c>
      <c r="P18" s="21">
        <f t="shared" si="10"/>
        <v>20.234744907590596</v>
      </c>
      <c r="Q18" s="29"/>
      <c r="R18" s="29"/>
      <c r="S18" s="29"/>
    </row>
    <row r="19" spans="1:19" x14ac:dyDescent="0.35">
      <c r="A19" s="1">
        <v>20</v>
      </c>
      <c r="B19" s="1" t="s">
        <v>106</v>
      </c>
      <c r="C19" s="3" t="s">
        <v>52</v>
      </c>
      <c r="D19" s="3">
        <v>1000.2</v>
      </c>
      <c r="E19" s="2" t="s">
        <v>11</v>
      </c>
      <c r="F19" s="4">
        <v>9.9000000000000008E-3</v>
      </c>
      <c r="G19" s="33"/>
      <c r="H19" s="17">
        <v>4.8525</v>
      </c>
      <c r="I19" s="19">
        <v>0.20719999999999997</v>
      </c>
      <c r="J19" s="19">
        <v>5.2139428458701155E-2</v>
      </c>
      <c r="K19" s="14">
        <f t="shared" si="11"/>
        <v>0.12611077297626291</v>
      </c>
      <c r="L19" s="14">
        <f t="shared" si="12"/>
        <v>3.1734283906695769E-2</v>
      </c>
      <c r="M19" s="14">
        <f t="shared" si="13"/>
        <v>6.1195252586731573E-3</v>
      </c>
      <c r="N19" s="10">
        <v>3</v>
      </c>
      <c r="O19" s="24">
        <f t="shared" si="14"/>
        <v>61.813386451244014</v>
      </c>
      <c r="P19" s="21">
        <f t="shared" si="10"/>
        <v>15.554607339115273</v>
      </c>
      <c r="Q19" s="27">
        <f t="shared" ref="Q19" si="20">AVERAGE(O19:O21)</f>
        <v>69.216395111134673</v>
      </c>
      <c r="R19" s="28" t="s">
        <v>76</v>
      </c>
      <c r="S19" s="27">
        <f t="shared" ref="S19" si="21">AVERAGE(P19:P21)</f>
        <v>26.647614260558857</v>
      </c>
    </row>
    <row r="20" spans="1:19" x14ac:dyDescent="0.35">
      <c r="A20" s="1">
        <v>21</v>
      </c>
      <c r="B20" s="1" t="s">
        <v>107</v>
      </c>
      <c r="C20" s="3" t="s">
        <v>52</v>
      </c>
      <c r="D20" s="3">
        <v>1000.6</v>
      </c>
      <c r="E20" s="2" t="s">
        <v>11</v>
      </c>
      <c r="F20" s="4">
        <v>9.7999999999999997E-3</v>
      </c>
      <c r="G20" s="33"/>
      <c r="H20" s="17">
        <v>4.5042999999999997</v>
      </c>
      <c r="I20" s="19">
        <v>0.26246666666666663</v>
      </c>
      <c r="J20" s="19">
        <v>0.11570416299050515</v>
      </c>
      <c r="K20" s="14">
        <f t="shared" si="11"/>
        <v>0.15974842767295594</v>
      </c>
      <c r="L20" s="14">
        <f t="shared" si="12"/>
        <v>7.0422497255328745E-2</v>
      </c>
      <c r="M20" s="14">
        <f t="shared" si="13"/>
        <v>7.1955484276729539E-3</v>
      </c>
      <c r="N20" s="10">
        <v>3</v>
      </c>
      <c r="O20" s="24">
        <f t="shared" si="14"/>
        <v>73.423963547683201</v>
      </c>
      <c r="P20" s="21">
        <f t="shared" si="10"/>
        <v>32.367760651752782</v>
      </c>
      <c r="Q20" s="29"/>
      <c r="R20" s="29"/>
      <c r="S20" s="29"/>
    </row>
    <row r="21" spans="1:19" x14ac:dyDescent="0.35">
      <c r="A21" s="1">
        <v>22</v>
      </c>
      <c r="B21" s="1" t="s">
        <v>108</v>
      </c>
      <c r="C21" s="3" t="s">
        <v>52</v>
      </c>
      <c r="D21" s="3">
        <v>1000.5</v>
      </c>
      <c r="E21" s="2" t="s">
        <v>11</v>
      </c>
      <c r="F21" s="4">
        <v>9.9000000000000008E-3</v>
      </c>
      <c r="G21" s="34"/>
      <c r="H21" s="17">
        <v>4.0517000000000003</v>
      </c>
      <c r="I21" s="19">
        <v>0.29069999999999996</v>
      </c>
      <c r="J21" s="19">
        <v>0.12854738425965748</v>
      </c>
      <c r="K21" s="14">
        <f t="shared" si="11"/>
        <v>0.1769324406573341</v>
      </c>
      <c r="L21" s="14">
        <f t="shared" si="12"/>
        <v>7.8239430468446419E-2</v>
      </c>
      <c r="M21" s="14">
        <f t="shared" si="13"/>
        <v>7.1687716981132061E-3</v>
      </c>
      <c r="N21" s="10">
        <v>3</v>
      </c>
      <c r="O21" s="24">
        <f t="shared" si="14"/>
        <v>72.41183533447682</v>
      </c>
      <c r="P21" s="21">
        <f t="shared" si="10"/>
        <v>32.020474790808521</v>
      </c>
      <c r="Q21" s="29"/>
      <c r="R21" s="29"/>
      <c r="S21" s="29"/>
    </row>
    <row r="23" spans="1:19" x14ac:dyDescent="0.35">
      <c r="J23" s="16" t="s">
        <v>48</v>
      </c>
      <c r="K23">
        <f>164.3</f>
        <v>164.3</v>
      </c>
      <c r="Q23" s="25"/>
      <c r="S23" s="25"/>
    </row>
    <row r="25" spans="1:19" x14ac:dyDescent="0.35">
      <c r="O25" s="25">
        <f>AVERAGE(O4:O18)</f>
        <v>55.698969235403666</v>
      </c>
      <c r="P25" s="25">
        <f>AVERAGE(P4:P18)</f>
        <v>11.270888661405687</v>
      </c>
    </row>
    <row r="26" spans="1:19" x14ac:dyDescent="0.35">
      <c r="K26" s="25"/>
    </row>
  </sheetData>
  <mergeCells count="3">
    <mergeCell ref="C2:F2"/>
    <mergeCell ref="H2:P2"/>
    <mergeCell ref="G4:G2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4"/>
  <sheetViews>
    <sheetView zoomScale="60" zoomScaleNormal="60" workbookViewId="0">
      <pane xSplit="2" topLeftCell="C1" activePane="topRight" state="frozen"/>
      <selection pane="topRight" activeCell="G5" sqref="G5:G22"/>
    </sheetView>
  </sheetViews>
  <sheetFormatPr baseColWidth="10" defaultRowHeight="14.5" x14ac:dyDescent="0.35"/>
  <cols>
    <col min="1" max="1" width="7.36328125" bestFit="1" customWidth="1"/>
    <col min="2" max="2" width="17" bestFit="1" customWidth="1"/>
    <col min="3" max="3" width="17.1796875" bestFit="1" customWidth="1"/>
    <col min="4" max="4" width="14.7265625" bestFit="1" customWidth="1"/>
    <col min="5" max="5" width="7.6328125" bestFit="1" customWidth="1"/>
    <col min="6" max="6" width="16.1796875" bestFit="1" customWidth="1"/>
    <col min="7" max="7" width="20.81640625" bestFit="1" customWidth="1"/>
    <col min="8" max="8" width="24.54296875" bestFit="1" customWidth="1"/>
    <col min="9" max="9" width="19.54296875" bestFit="1" customWidth="1"/>
    <col min="10" max="10" width="12.54296875" customWidth="1"/>
    <col min="11" max="11" width="16.90625" bestFit="1" customWidth="1"/>
    <col min="12" max="12" width="11.1796875" bestFit="1" customWidth="1"/>
    <col min="13" max="13" width="23.26953125" bestFit="1" customWidth="1"/>
    <col min="18" max="18" width="1.81640625" bestFit="1" customWidth="1"/>
  </cols>
  <sheetData>
    <row r="3" spans="1:20" x14ac:dyDescent="0.35">
      <c r="C3" s="30" t="s">
        <v>1</v>
      </c>
      <c r="D3" s="30"/>
      <c r="E3" s="30"/>
      <c r="F3" s="30"/>
      <c r="G3" s="18" t="s">
        <v>37</v>
      </c>
      <c r="H3" s="31" t="s">
        <v>46</v>
      </c>
      <c r="I3" s="31"/>
      <c r="J3" s="31"/>
      <c r="K3" s="31"/>
      <c r="L3" s="31"/>
      <c r="M3" s="31"/>
      <c r="N3" s="31"/>
      <c r="O3" s="31"/>
      <c r="P3" s="31"/>
    </row>
    <row r="4" spans="1:20" x14ac:dyDescent="0.3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9" t="s">
        <v>3</v>
      </c>
      <c r="H4" s="10" t="s">
        <v>38</v>
      </c>
      <c r="I4" s="10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47</v>
      </c>
      <c r="O4" s="12" t="s">
        <v>44</v>
      </c>
      <c r="P4" s="12" t="s">
        <v>45</v>
      </c>
    </row>
    <row r="5" spans="1:20" x14ac:dyDescent="0.35">
      <c r="A5" s="1">
        <v>1</v>
      </c>
      <c r="B5" s="1" t="s">
        <v>103</v>
      </c>
      <c r="C5" s="2" t="s">
        <v>87</v>
      </c>
      <c r="D5" s="22"/>
      <c r="E5" s="2" t="s">
        <v>9</v>
      </c>
      <c r="F5" s="4"/>
      <c r="G5" s="32" t="s">
        <v>112</v>
      </c>
      <c r="H5" s="17"/>
      <c r="I5" s="19"/>
      <c r="J5" s="19"/>
      <c r="K5" s="14">
        <f t="shared" ref="K5:L10" si="0">I5/$K$24*100</f>
        <v>0</v>
      </c>
      <c r="L5" s="14">
        <f t="shared" si="0"/>
        <v>0</v>
      </c>
      <c r="M5" s="14">
        <f>K5/100*H5</f>
        <v>0</v>
      </c>
      <c r="N5" s="10"/>
      <c r="O5" s="15" t="str">
        <f>IF(OR(H5="",I5="",J5="")," ",M5/1*100)</f>
        <v xml:space="preserve"> </v>
      </c>
      <c r="P5" s="21" t="str">
        <f t="shared" ref="P5:P7" si="1">IF(OR(H5="",I5="",J5="")," ",L5/100*H5/F5*100)</f>
        <v xml:space="preserve"> </v>
      </c>
      <c r="Q5" s="25"/>
      <c r="R5" s="26"/>
      <c r="S5" s="25"/>
    </row>
    <row r="6" spans="1:20" x14ac:dyDescent="0.35">
      <c r="A6" s="1">
        <v>2</v>
      </c>
      <c r="B6" s="1" t="s">
        <v>104</v>
      </c>
      <c r="C6" s="2" t="s">
        <v>87</v>
      </c>
      <c r="D6" s="22"/>
      <c r="E6" s="2" t="s">
        <v>9</v>
      </c>
      <c r="F6" s="4"/>
      <c r="G6" s="33"/>
      <c r="H6" s="17"/>
      <c r="I6" s="19"/>
      <c r="J6" s="19"/>
      <c r="K6" s="14">
        <f t="shared" si="0"/>
        <v>0</v>
      </c>
      <c r="L6" s="14">
        <f t="shared" si="0"/>
        <v>0</v>
      </c>
      <c r="M6" s="14">
        <f t="shared" ref="M6:M12" si="2">K6/100*H6</f>
        <v>0</v>
      </c>
      <c r="N6" s="10"/>
      <c r="O6" s="15" t="str">
        <f t="shared" ref="O6" si="3">IF(OR(H6="",I6="",J6="")," ",M6/1*100)</f>
        <v xml:space="preserve"> </v>
      </c>
      <c r="P6" s="21" t="str">
        <f t="shared" si="1"/>
        <v xml:space="preserve"> </v>
      </c>
    </row>
    <row r="7" spans="1:20" x14ac:dyDescent="0.35">
      <c r="A7" s="1">
        <v>3</v>
      </c>
      <c r="B7" s="1" t="s">
        <v>105</v>
      </c>
      <c r="C7" s="2" t="s">
        <v>87</v>
      </c>
      <c r="D7" s="22"/>
      <c r="E7" s="2" t="s">
        <v>9</v>
      </c>
      <c r="F7" s="4"/>
      <c r="G7" s="33"/>
      <c r="H7" s="17"/>
      <c r="I7" s="19"/>
      <c r="J7" s="19"/>
      <c r="K7" s="14">
        <f t="shared" si="0"/>
        <v>0</v>
      </c>
      <c r="L7" s="14">
        <f t="shared" si="0"/>
        <v>0</v>
      </c>
      <c r="M7" s="14">
        <f t="shared" si="2"/>
        <v>0</v>
      </c>
      <c r="N7" s="10"/>
      <c r="O7" s="15" t="str">
        <f>IF(OR(H7="",I7="",J7="")," ",M8/F8*100)</f>
        <v xml:space="preserve"> </v>
      </c>
      <c r="P7" s="21" t="str">
        <f t="shared" si="1"/>
        <v xml:space="preserve"> </v>
      </c>
    </row>
    <row r="8" spans="1:20" x14ac:dyDescent="0.35">
      <c r="A8" s="1">
        <v>4</v>
      </c>
      <c r="B8" s="1" t="s">
        <v>88</v>
      </c>
      <c r="C8" s="2" t="s">
        <v>87</v>
      </c>
      <c r="D8" s="22">
        <v>100.3</v>
      </c>
      <c r="E8" s="2" t="s">
        <v>11</v>
      </c>
      <c r="F8" s="4">
        <v>0.01</v>
      </c>
      <c r="G8" s="33"/>
      <c r="H8" s="17">
        <v>11.9194</v>
      </c>
      <c r="I8" s="17">
        <v>8.6309999999999998E-3</v>
      </c>
      <c r="J8" s="19">
        <v>0</v>
      </c>
      <c r="K8" s="14">
        <f t="shared" si="0"/>
        <v>5.2531953743152763E-3</v>
      </c>
      <c r="L8" s="14">
        <f t="shared" si="0"/>
        <v>0</v>
      </c>
      <c r="M8" s="14">
        <f t="shared" si="2"/>
        <v>6.2614936944613503E-4</v>
      </c>
      <c r="N8" s="10">
        <v>1</v>
      </c>
      <c r="O8" s="15">
        <f>IF(OR(H8="",I8="",J8="")," ",M8/F8*100)</f>
        <v>6.2614936944613504</v>
      </c>
      <c r="P8" s="21">
        <f>IF(OR(H8="",I8="",J8="")," ",L8/100*H8/F8*100)</f>
        <v>0</v>
      </c>
      <c r="Q8" s="27">
        <f>AVERAGE(O8:O10)</f>
        <v>39.621020970313488</v>
      </c>
      <c r="R8" s="28" t="s">
        <v>76</v>
      </c>
      <c r="S8" s="27">
        <f>AVERAGE(P9)</f>
        <v>28.915328163957437</v>
      </c>
      <c r="T8" s="29" t="s">
        <v>77</v>
      </c>
    </row>
    <row r="9" spans="1:20" x14ac:dyDescent="0.35">
      <c r="A9" s="1">
        <v>5</v>
      </c>
      <c r="B9" s="1" t="s">
        <v>89</v>
      </c>
      <c r="C9" s="2" t="s">
        <v>87</v>
      </c>
      <c r="D9" s="22">
        <v>99.9</v>
      </c>
      <c r="E9" s="2" t="s">
        <v>11</v>
      </c>
      <c r="F9" s="4">
        <v>1.0200000000000001E-2</v>
      </c>
      <c r="G9" s="33"/>
      <c r="H9" s="17">
        <v>10.6625</v>
      </c>
      <c r="I9" s="19">
        <v>3.8234000000000004E-2</v>
      </c>
      <c r="J9" s="19">
        <v>4.5447167040421781E-2</v>
      </c>
      <c r="K9" s="14">
        <f t="shared" si="0"/>
        <v>2.3270846013390141E-2</v>
      </c>
      <c r="L9" s="14">
        <f t="shared" si="0"/>
        <v>2.7661087669155069E-2</v>
      </c>
      <c r="M9" s="14">
        <f t="shared" si="2"/>
        <v>2.4812539561777239E-3</v>
      </c>
      <c r="N9" s="10">
        <v>2</v>
      </c>
      <c r="O9" s="15">
        <f t="shared" ref="O9:O22" si="4">IF(OR(H9="",I9="",J9="")," ",M9/F9*100)</f>
        <v>24.326019178212977</v>
      </c>
      <c r="P9" s="21">
        <f t="shared" ref="P9:P22" si="5">IF(OR(H9="",I9="",J9="")," ",L9/100*H9/F9*100)</f>
        <v>28.915328163957437</v>
      </c>
      <c r="Q9" s="29"/>
      <c r="R9" s="29"/>
      <c r="S9" s="29"/>
      <c r="T9" s="29"/>
    </row>
    <row r="10" spans="1:20" x14ac:dyDescent="0.35">
      <c r="A10" s="1">
        <v>6</v>
      </c>
      <c r="B10" s="1" t="s">
        <v>90</v>
      </c>
      <c r="C10" s="2" t="s">
        <v>87</v>
      </c>
      <c r="D10" s="22">
        <v>100.4</v>
      </c>
      <c r="E10" s="2" t="s">
        <v>11</v>
      </c>
      <c r="F10" s="4">
        <v>1.01E-2</v>
      </c>
      <c r="G10" s="33"/>
      <c r="H10" s="17">
        <v>11.9679</v>
      </c>
      <c r="I10" s="19">
        <v>0.12239999999999999</v>
      </c>
      <c r="J10" s="19">
        <v>0</v>
      </c>
      <c r="K10" s="14">
        <f t="shared" si="0"/>
        <v>7.4497869750456469E-2</v>
      </c>
      <c r="L10" s="14">
        <f t="shared" si="0"/>
        <v>0</v>
      </c>
      <c r="M10" s="14">
        <f t="shared" si="2"/>
        <v>8.9158305538648806E-3</v>
      </c>
      <c r="N10" s="10">
        <v>1</v>
      </c>
      <c r="O10" s="15">
        <f t="shared" si="4"/>
        <v>88.275550038266147</v>
      </c>
      <c r="P10" s="21">
        <f t="shared" si="5"/>
        <v>0</v>
      </c>
      <c r="Q10" s="29"/>
      <c r="R10" s="29"/>
      <c r="S10" s="29"/>
      <c r="T10" s="29"/>
    </row>
    <row r="11" spans="1:20" x14ac:dyDescent="0.35">
      <c r="A11" s="1">
        <v>7</v>
      </c>
      <c r="B11" s="1" t="s">
        <v>91</v>
      </c>
      <c r="C11" s="2" t="s">
        <v>87</v>
      </c>
      <c r="D11" s="22">
        <v>100</v>
      </c>
      <c r="E11" s="2" t="s">
        <v>11</v>
      </c>
      <c r="F11" s="4">
        <v>8.0999999999999996E-3</v>
      </c>
      <c r="G11" s="33"/>
      <c r="H11" s="17">
        <v>8.2372999999999994</v>
      </c>
      <c r="I11" s="19">
        <v>0.25933333333333336</v>
      </c>
      <c r="J11" s="19">
        <v>2.5319031050443724E-2</v>
      </c>
      <c r="K11" s="14">
        <f t="shared" ref="K11:L12" si="6">I11/$K$24*100</f>
        <v>0.15784134712923514</v>
      </c>
      <c r="L11" s="14">
        <f t="shared" si="6"/>
        <v>1.5410244096435618E-2</v>
      </c>
      <c r="M11" s="14">
        <f t="shared" si="2"/>
        <v>1.3001865287076485E-2</v>
      </c>
      <c r="N11" s="10">
        <v>3</v>
      </c>
      <c r="O11" s="15">
        <f t="shared" si="4"/>
        <v>160.51685539600601</v>
      </c>
      <c r="P11" s="21">
        <f t="shared" si="5"/>
        <v>15.671457246366558</v>
      </c>
      <c r="Q11" s="27">
        <f>AVERAGE(O11:O13)</f>
        <v>154.50870153062189</v>
      </c>
      <c r="R11" s="28" t="s">
        <v>76</v>
      </c>
      <c r="S11" s="27">
        <f>AVERAGE(P11,P13)</f>
        <v>116.24507653182616</v>
      </c>
      <c r="T11" s="29" t="s">
        <v>77</v>
      </c>
    </row>
    <row r="12" spans="1:20" x14ac:dyDescent="0.35">
      <c r="A12" s="1">
        <v>8</v>
      </c>
      <c r="B12" s="1" t="s">
        <v>92</v>
      </c>
      <c r="C12" s="2" t="s">
        <v>87</v>
      </c>
      <c r="D12" s="22">
        <v>100.2</v>
      </c>
      <c r="E12" s="2" t="s">
        <v>11</v>
      </c>
      <c r="F12" s="4">
        <v>7.9000000000000008E-3</v>
      </c>
      <c r="G12" s="33"/>
      <c r="H12" s="17">
        <v>13.0137</v>
      </c>
      <c r="I12" s="19">
        <v>9.3299999999999994E-2</v>
      </c>
      <c r="J12" s="19">
        <v>0</v>
      </c>
      <c r="K12" s="14">
        <f t="shared" si="6"/>
        <v>5.6786366402921479E-2</v>
      </c>
      <c r="L12" s="14">
        <f t="shared" si="6"/>
        <v>0</v>
      </c>
      <c r="M12" s="14">
        <f t="shared" si="2"/>
        <v>7.3900073645769924E-3</v>
      </c>
      <c r="N12" s="10">
        <v>1</v>
      </c>
      <c r="O12" s="15">
        <f t="shared" si="4"/>
        <v>93.54439701996192</v>
      </c>
      <c r="P12" s="21">
        <f t="shared" si="5"/>
        <v>0</v>
      </c>
      <c r="Q12" s="29"/>
      <c r="R12" s="29"/>
      <c r="S12" s="29"/>
      <c r="T12" s="29"/>
    </row>
    <row r="13" spans="1:20" x14ac:dyDescent="0.35">
      <c r="A13" s="1">
        <v>9</v>
      </c>
      <c r="B13" s="1" t="s">
        <v>93</v>
      </c>
      <c r="C13" s="2" t="s">
        <v>87</v>
      </c>
      <c r="D13" s="22">
        <v>100</v>
      </c>
      <c r="E13" s="2" t="s">
        <v>11</v>
      </c>
      <c r="F13" s="4">
        <v>8.0000000000000002E-3</v>
      </c>
      <c r="G13" s="33"/>
      <c r="H13" s="17">
        <v>11.2834</v>
      </c>
      <c r="I13" s="19">
        <v>0.24400499999999997</v>
      </c>
      <c r="J13" s="19">
        <v>0.25257147117202294</v>
      </c>
      <c r="K13" s="14">
        <f t="shared" ref="K13" si="7">I13/$K$24*100</f>
        <v>0.148511868533171</v>
      </c>
      <c r="L13" s="14">
        <f t="shared" ref="L13" si="8">J13/$K$24*100</f>
        <v>0.15372578890567434</v>
      </c>
      <c r="M13" s="14">
        <f t="shared" ref="M13" si="9">K13/100*H13</f>
        <v>1.6757188174071815E-2</v>
      </c>
      <c r="N13" s="10">
        <v>2</v>
      </c>
      <c r="O13" s="15">
        <f t="shared" si="4"/>
        <v>209.46485217589768</v>
      </c>
      <c r="P13" s="21">
        <f t="shared" si="5"/>
        <v>216.81869581728574</v>
      </c>
      <c r="Q13" s="29"/>
      <c r="R13" s="29"/>
      <c r="S13" s="29"/>
      <c r="T13" s="29"/>
    </row>
    <row r="14" spans="1:20" x14ac:dyDescent="0.35">
      <c r="A14" s="1">
        <v>10</v>
      </c>
      <c r="B14" s="1" t="s">
        <v>94</v>
      </c>
      <c r="C14" s="2" t="s">
        <v>87</v>
      </c>
      <c r="D14" s="22">
        <v>100.2</v>
      </c>
      <c r="E14" s="2" t="s">
        <v>11</v>
      </c>
      <c r="F14" s="4">
        <v>6.0000000000000001E-3</v>
      </c>
      <c r="G14" s="33"/>
      <c r="H14" s="17">
        <v>8.0029000000000003</v>
      </c>
      <c r="I14" s="14" t="s">
        <v>9</v>
      </c>
      <c r="J14" s="19" t="s">
        <v>9</v>
      </c>
      <c r="K14" s="14"/>
      <c r="L14" s="14"/>
      <c r="M14" s="14"/>
      <c r="N14" s="10">
        <v>0</v>
      </c>
      <c r="O14" s="15">
        <f t="shared" si="4"/>
        <v>0</v>
      </c>
      <c r="P14" s="21">
        <f t="shared" si="5"/>
        <v>0</v>
      </c>
      <c r="Q14" s="27">
        <f>AVERAGE(O15)</f>
        <v>25.059137809092498</v>
      </c>
      <c r="R14" s="28" t="s">
        <v>76</v>
      </c>
      <c r="S14" s="27">
        <f>AVERAGE(P15)</f>
        <v>35.169701054187207</v>
      </c>
      <c r="T14" s="29" t="s">
        <v>77</v>
      </c>
    </row>
    <row r="15" spans="1:20" x14ac:dyDescent="0.35">
      <c r="A15" s="1">
        <v>11</v>
      </c>
      <c r="B15" s="1" t="s">
        <v>95</v>
      </c>
      <c r="C15" s="2" t="s">
        <v>87</v>
      </c>
      <c r="D15" s="22">
        <v>100.1</v>
      </c>
      <c r="E15" s="2" t="s">
        <v>11</v>
      </c>
      <c r="F15" s="4">
        <v>5.8999999999999999E-3</v>
      </c>
      <c r="G15" s="33"/>
      <c r="H15" s="17">
        <v>9.1508000000000003</v>
      </c>
      <c r="I15" s="19">
        <v>2.6545849999999999E-2</v>
      </c>
      <c r="J15" s="19">
        <v>3.7256254219191168E-2</v>
      </c>
      <c r="K15" s="14">
        <f>I15/$K$24*100</f>
        <v>1.6156938527084597E-2</v>
      </c>
      <c r="L15" s="14">
        <f>J15/$K$24*100</f>
        <v>2.2675748155320245E-2</v>
      </c>
      <c r="M15" s="14">
        <f t="shared" ref="M15:M20" si="10">K15/100*H15</f>
        <v>1.4784891307364574E-3</v>
      </c>
      <c r="N15" s="10">
        <v>2</v>
      </c>
      <c r="O15" s="15">
        <f t="shared" si="4"/>
        <v>25.059137809092498</v>
      </c>
      <c r="P15" s="21">
        <f t="shared" si="5"/>
        <v>35.169701054187207</v>
      </c>
      <c r="Q15" s="29"/>
      <c r="R15" s="29"/>
      <c r="S15" s="29"/>
      <c r="T15" s="29"/>
    </row>
    <row r="16" spans="1:20" x14ac:dyDescent="0.35">
      <c r="A16" s="1">
        <v>12</v>
      </c>
      <c r="B16" s="1" t="s">
        <v>96</v>
      </c>
      <c r="C16" s="2" t="s">
        <v>87</v>
      </c>
      <c r="D16" s="22">
        <v>100.3</v>
      </c>
      <c r="E16" s="2" t="s">
        <v>11</v>
      </c>
      <c r="F16" s="4">
        <v>6.0000000000000001E-3</v>
      </c>
      <c r="G16" s="33"/>
      <c r="H16" s="17">
        <v>8.0511999999999997</v>
      </c>
      <c r="I16" s="19" t="s">
        <v>9</v>
      </c>
      <c r="J16" s="19" t="s">
        <v>9</v>
      </c>
      <c r="K16" s="14"/>
      <c r="L16" s="14"/>
      <c r="M16" s="14"/>
      <c r="N16" s="10">
        <v>0</v>
      </c>
      <c r="O16" s="15">
        <f>IF(OR(H16="",I16="",J16="")," ",M16/F16*100)</f>
        <v>0</v>
      </c>
      <c r="P16" s="21">
        <f t="shared" si="5"/>
        <v>0</v>
      </c>
      <c r="Q16" s="29"/>
      <c r="R16" s="29"/>
      <c r="S16" s="29"/>
      <c r="T16" s="29"/>
    </row>
    <row r="17" spans="1:20" x14ac:dyDescent="0.35">
      <c r="A17" s="1">
        <v>13</v>
      </c>
      <c r="B17" s="1" t="s">
        <v>97</v>
      </c>
      <c r="C17" s="2" t="s">
        <v>87</v>
      </c>
      <c r="D17" s="22">
        <v>100.2</v>
      </c>
      <c r="E17" s="2" t="s">
        <v>11</v>
      </c>
      <c r="F17" s="4">
        <v>3.8999999999999998E-3</v>
      </c>
      <c r="G17" s="33"/>
      <c r="H17" s="17">
        <v>5.0804999999999998</v>
      </c>
      <c r="I17" s="19" t="s">
        <v>9</v>
      </c>
      <c r="J17" s="19" t="s">
        <v>9</v>
      </c>
      <c r="K17" s="14"/>
      <c r="L17" s="14"/>
      <c r="M17" s="14"/>
      <c r="N17" s="10">
        <v>0</v>
      </c>
      <c r="O17" s="15">
        <f t="shared" si="4"/>
        <v>0</v>
      </c>
      <c r="P17" s="21">
        <f t="shared" si="5"/>
        <v>0</v>
      </c>
      <c r="Q17" s="27">
        <f>AVERAGE(O18:O19)</f>
        <v>45.029699896123446</v>
      </c>
      <c r="R17" s="28" t="s">
        <v>76</v>
      </c>
      <c r="S17" s="27">
        <f>AVERAGE(P17:P18)</f>
        <v>0</v>
      </c>
      <c r="T17" s="29" t="s">
        <v>77</v>
      </c>
    </row>
    <row r="18" spans="1:20" x14ac:dyDescent="0.35">
      <c r="A18" s="1">
        <v>14</v>
      </c>
      <c r="B18" s="1" t="s">
        <v>98</v>
      </c>
      <c r="C18" s="2" t="s">
        <v>87</v>
      </c>
      <c r="D18" s="22">
        <v>100.2</v>
      </c>
      <c r="E18" s="2" t="s">
        <v>11</v>
      </c>
      <c r="F18" s="4">
        <v>4.1000000000000003E-3</v>
      </c>
      <c r="G18" s="33"/>
      <c r="H18" s="17">
        <v>5.1223999999999998</v>
      </c>
      <c r="I18" s="19">
        <v>4.0480000000000002E-2</v>
      </c>
      <c r="J18" s="19">
        <v>0</v>
      </c>
      <c r="K18" s="14">
        <f t="shared" ref="K18:L20" si="11">I18/$K$24*100</f>
        <v>2.4637857577601948E-2</v>
      </c>
      <c r="L18" s="14">
        <f t="shared" si="11"/>
        <v>0</v>
      </c>
      <c r="M18" s="14">
        <f t="shared" si="10"/>
        <v>1.2620496165550821E-3</v>
      </c>
      <c r="N18" s="10">
        <v>1</v>
      </c>
      <c r="O18" s="15">
        <f t="shared" si="4"/>
        <v>30.781697964758099</v>
      </c>
      <c r="P18" s="21">
        <f t="shared" si="5"/>
        <v>0</v>
      </c>
      <c r="Q18" s="29"/>
      <c r="R18" s="29"/>
      <c r="S18" s="29"/>
      <c r="T18" s="29"/>
    </row>
    <row r="19" spans="1:20" x14ac:dyDescent="0.35">
      <c r="A19" s="1">
        <v>15</v>
      </c>
      <c r="B19" s="1" t="s">
        <v>99</v>
      </c>
      <c r="C19" s="2" t="s">
        <v>87</v>
      </c>
      <c r="D19" s="22">
        <v>100.3</v>
      </c>
      <c r="E19" s="2" t="s">
        <v>11</v>
      </c>
      <c r="F19" s="4">
        <v>3.8999999999999998E-3</v>
      </c>
      <c r="G19" s="33"/>
      <c r="H19" s="17">
        <v>4.1914999999999996</v>
      </c>
      <c r="I19" s="19">
        <v>9.0620000000000006E-2</v>
      </c>
      <c r="J19" s="19">
        <v>0</v>
      </c>
      <c r="K19" s="14">
        <f t="shared" si="11"/>
        <v>5.5155203895313455E-2</v>
      </c>
      <c r="L19" s="14">
        <f t="shared" si="11"/>
        <v>0</v>
      </c>
      <c r="M19" s="14">
        <f t="shared" ref="M19" si="12">K19/100*H19</f>
        <v>2.311830371272063E-3</v>
      </c>
      <c r="N19" s="10">
        <v>1</v>
      </c>
      <c r="O19" s="15">
        <f t="shared" si="4"/>
        <v>59.277701827488791</v>
      </c>
      <c r="P19" s="21">
        <f t="shared" si="5"/>
        <v>0</v>
      </c>
      <c r="Q19" s="29"/>
      <c r="R19" s="29"/>
      <c r="S19" s="29"/>
      <c r="T19" s="29"/>
    </row>
    <row r="20" spans="1:20" x14ac:dyDescent="0.35">
      <c r="A20" s="1">
        <v>16</v>
      </c>
      <c r="B20" s="1" t="s">
        <v>100</v>
      </c>
      <c r="C20" s="2" t="s">
        <v>87</v>
      </c>
      <c r="D20" s="22">
        <v>100.1</v>
      </c>
      <c r="E20" s="2" t="s">
        <v>11</v>
      </c>
      <c r="F20" s="4">
        <v>1.9E-3</v>
      </c>
      <c r="G20" s="33"/>
      <c r="H20" s="17">
        <v>14.6624</v>
      </c>
      <c r="I20" s="19">
        <v>4.0219999999999999E-2</v>
      </c>
      <c r="J20" s="19">
        <v>0</v>
      </c>
      <c r="K20" s="14">
        <f t="shared" si="11"/>
        <v>2.4479610468654895E-2</v>
      </c>
      <c r="L20" s="14">
        <f t="shared" si="11"/>
        <v>0</v>
      </c>
      <c r="M20" s="14">
        <f t="shared" si="10"/>
        <v>3.5892984053560555E-3</v>
      </c>
      <c r="N20" s="10">
        <v>1</v>
      </c>
      <c r="O20" s="15">
        <f t="shared" si="4"/>
        <v>188.91044238716083</v>
      </c>
      <c r="P20" s="21">
        <f t="shared" si="5"/>
        <v>0</v>
      </c>
      <c r="Q20" s="27">
        <f>AVERAGE(O20)</f>
        <v>188.91044238716083</v>
      </c>
      <c r="R20" s="28" t="s">
        <v>76</v>
      </c>
      <c r="S20" s="27">
        <f>AVERAGE(P20)</f>
        <v>0</v>
      </c>
      <c r="T20" s="29" t="s">
        <v>77</v>
      </c>
    </row>
    <row r="21" spans="1:20" x14ac:dyDescent="0.35">
      <c r="A21" s="1">
        <v>17</v>
      </c>
      <c r="B21" s="1" t="s">
        <v>101</v>
      </c>
      <c r="C21" s="2" t="s">
        <v>87</v>
      </c>
      <c r="D21" s="22">
        <v>100.3</v>
      </c>
      <c r="E21" s="2" t="s">
        <v>11</v>
      </c>
      <c r="F21" s="4">
        <v>2.2000000000000001E-3</v>
      </c>
      <c r="G21" s="33"/>
      <c r="H21" s="17">
        <v>13.533300000000001</v>
      </c>
      <c r="I21" s="19" t="s">
        <v>9</v>
      </c>
      <c r="J21" s="19" t="s">
        <v>9</v>
      </c>
      <c r="K21" s="14"/>
      <c r="L21" s="14"/>
      <c r="M21" s="14"/>
      <c r="N21" s="10">
        <v>0</v>
      </c>
      <c r="O21" s="15">
        <f t="shared" si="4"/>
        <v>0</v>
      </c>
      <c r="P21" s="21">
        <f t="shared" si="5"/>
        <v>0</v>
      </c>
    </row>
    <row r="22" spans="1:20" x14ac:dyDescent="0.35">
      <c r="A22" s="1">
        <v>18</v>
      </c>
      <c r="B22" s="1" t="s">
        <v>102</v>
      </c>
      <c r="C22" s="2" t="s">
        <v>87</v>
      </c>
      <c r="D22" s="22">
        <v>100.5</v>
      </c>
      <c r="E22" s="2" t="s">
        <v>11</v>
      </c>
      <c r="F22" s="4">
        <v>1.9E-3</v>
      </c>
      <c r="G22" s="34"/>
      <c r="H22" s="17">
        <v>14.3963</v>
      </c>
      <c r="I22" s="19" t="s">
        <v>9</v>
      </c>
      <c r="J22" s="19" t="s">
        <v>9</v>
      </c>
      <c r="K22" s="14"/>
      <c r="L22" s="14"/>
      <c r="M22" s="14"/>
      <c r="N22" s="10">
        <v>0</v>
      </c>
      <c r="O22" s="15">
        <f t="shared" si="4"/>
        <v>0</v>
      </c>
      <c r="P22" s="21">
        <f t="shared" si="5"/>
        <v>0</v>
      </c>
    </row>
    <row r="24" spans="1:20" x14ac:dyDescent="0.35">
      <c r="J24" s="16" t="s">
        <v>48</v>
      </c>
      <c r="K24">
        <f>164.3</f>
        <v>164.3</v>
      </c>
    </row>
  </sheetData>
  <mergeCells count="3">
    <mergeCell ref="C3:F3"/>
    <mergeCell ref="H3:P3"/>
    <mergeCell ref="G5:G2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4"/>
  <sheetViews>
    <sheetView zoomScale="55" zoomScaleNormal="55" workbookViewId="0">
      <pane xSplit="2" topLeftCell="C1" activePane="topRight" state="frozen"/>
      <selection pane="topRight" activeCell="M58" sqref="M58"/>
    </sheetView>
  </sheetViews>
  <sheetFormatPr baseColWidth="10" defaultRowHeight="14.5" x14ac:dyDescent="0.35"/>
  <cols>
    <col min="1" max="1" width="7.7265625" bestFit="1" customWidth="1"/>
    <col min="2" max="2" width="17.81640625" bestFit="1" customWidth="1"/>
    <col min="3" max="3" width="18.90625" bestFit="1" customWidth="1"/>
    <col min="4" max="4" width="16.08984375" bestFit="1" customWidth="1"/>
    <col min="5" max="5" width="8.1796875" bestFit="1" customWidth="1"/>
    <col min="6" max="6" width="17.6328125" bestFit="1" customWidth="1"/>
    <col min="7" max="7" width="20.7265625" bestFit="1" customWidth="1"/>
    <col min="8" max="8" width="27.7265625" bestFit="1" customWidth="1"/>
    <col min="9" max="9" width="21.90625" bestFit="1" customWidth="1"/>
    <col min="10" max="10" width="9.90625" customWidth="1"/>
    <col min="11" max="11" width="17.6328125" bestFit="1" customWidth="1"/>
    <col min="12" max="12" width="12.1796875" bestFit="1" customWidth="1"/>
    <col min="13" max="13" width="26" bestFit="1" customWidth="1"/>
    <col min="14" max="14" width="28.81640625" bestFit="1" customWidth="1"/>
    <col min="15" max="15" width="8.36328125" bestFit="1" customWidth="1"/>
    <col min="16" max="16" width="11.453125" bestFit="1" customWidth="1"/>
    <col min="18" max="18" width="2" bestFit="1" customWidth="1"/>
    <col min="19" max="19" width="7.54296875" bestFit="1" customWidth="1"/>
  </cols>
  <sheetData>
    <row r="3" spans="1:21" x14ac:dyDescent="0.35">
      <c r="C3" s="30" t="s">
        <v>1</v>
      </c>
      <c r="D3" s="30"/>
      <c r="E3" s="30"/>
      <c r="F3" s="30"/>
      <c r="G3" s="18" t="s">
        <v>37</v>
      </c>
      <c r="H3" s="31" t="s">
        <v>46</v>
      </c>
      <c r="I3" s="31"/>
      <c r="J3" s="31"/>
      <c r="K3" s="31"/>
      <c r="L3" s="31"/>
      <c r="M3" s="31"/>
      <c r="N3" s="31"/>
      <c r="O3" s="31"/>
      <c r="P3" s="31"/>
    </row>
    <row r="4" spans="1:21" x14ac:dyDescent="0.3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9" t="s">
        <v>3</v>
      </c>
      <c r="H4" s="10" t="s">
        <v>38</v>
      </c>
      <c r="I4" s="10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47</v>
      </c>
      <c r="O4" s="12" t="s">
        <v>44</v>
      </c>
      <c r="P4" s="12" t="s">
        <v>45</v>
      </c>
    </row>
    <row r="5" spans="1:21" x14ac:dyDescent="0.35">
      <c r="A5" s="1">
        <v>1</v>
      </c>
      <c r="B5" s="1" t="s">
        <v>62</v>
      </c>
      <c r="C5" s="2" t="s">
        <v>75</v>
      </c>
      <c r="D5" s="22">
        <v>1000</v>
      </c>
      <c r="E5" s="2" t="s">
        <v>9</v>
      </c>
      <c r="F5" s="4">
        <v>0</v>
      </c>
      <c r="G5" s="32" t="s">
        <v>112</v>
      </c>
      <c r="H5" s="17">
        <v>71.599999999999994</v>
      </c>
      <c r="I5" s="19"/>
      <c r="J5" s="19"/>
      <c r="K5" s="14">
        <f t="shared" ref="K5:L10" si="0">I5/$K$24*100</f>
        <v>0</v>
      </c>
      <c r="L5" s="14">
        <f t="shared" si="0"/>
        <v>0</v>
      </c>
      <c r="M5" s="14">
        <f>K5/100*H5</f>
        <v>0</v>
      </c>
      <c r="N5" s="10">
        <v>3</v>
      </c>
      <c r="O5" s="15" t="str">
        <f>IF(OR(H5="",I5="",J5="")," ",M5/1*100)</f>
        <v xml:space="preserve"> </v>
      </c>
      <c r="P5" s="21" t="str">
        <f t="shared" ref="P5:P7" si="1">IF(OR(H5="",I5="",J5="")," ",L5/100*H5/F5*100)</f>
        <v xml:space="preserve"> </v>
      </c>
      <c r="Q5" s="25"/>
      <c r="R5" s="26"/>
      <c r="S5" s="25"/>
      <c r="U5" s="25"/>
    </row>
    <row r="6" spans="1:21" x14ac:dyDescent="0.35">
      <c r="A6" s="1">
        <v>2</v>
      </c>
      <c r="B6" s="1" t="s">
        <v>62</v>
      </c>
      <c r="C6" s="2" t="s">
        <v>75</v>
      </c>
      <c r="D6" s="22">
        <v>200</v>
      </c>
      <c r="E6" s="2" t="s">
        <v>9</v>
      </c>
      <c r="F6" s="4">
        <v>0</v>
      </c>
      <c r="G6" s="33"/>
      <c r="H6" s="17">
        <v>13.8</v>
      </c>
      <c r="I6" s="19"/>
      <c r="J6" s="19"/>
      <c r="K6" s="14">
        <f t="shared" si="0"/>
        <v>0</v>
      </c>
      <c r="L6" s="14">
        <f t="shared" si="0"/>
        <v>0</v>
      </c>
      <c r="M6" s="14">
        <f t="shared" ref="M6:M10" si="2">K6/100*H6</f>
        <v>0</v>
      </c>
      <c r="N6" s="10">
        <v>3</v>
      </c>
      <c r="O6" s="15" t="str">
        <f t="shared" ref="O6" si="3">IF(OR(H6="",I6="",J6="")," ",M6/1*100)</f>
        <v xml:space="preserve"> </v>
      </c>
      <c r="P6" s="21" t="str">
        <f t="shared" si="1"/>
        <v xml:space="preserve"> </v>
      </c>
    </row>
    <row r="7" spans="1:21" x14ac:dyDescent="0.35">
      <c r="A7" s="1">
        <v>3</v>
      </c>
      <c r="B7" s="1" t="s">
        <v>62</v>
      </c>
      <c r="C7" s="2" t="s">
        <v>75</v>
      </c>
      <c r="D7" s="22">
        <v>100</v>
      </c>
      <c r="E7" s="2" t="s">
        <v>9</v>
      </c>
      <c r="F7" s="4">
        <v>0</v>
      </c>
      <c r="G7" s="33"/>
      <c r="H7" s="17">
        <v>5</v>
      </c>
      <c r="I7" s="19"/>
      <c r="J7" s="19"/>
      <c r="K7" s="14">
        <f t="shared" si="0"/>
        <v>0</v>
      </c>
      <c r="L7" s="14">
        <f t="shared" si="0"/>
        <v>0</v>
      </c>
      <c r="M7" s="14">
        <f t="shared" si="2"/>
        <v>0</v>
      </c>
      <c r="N7" s="10">
        <v>3</v>
      </c>
      <c r="O7" s="15" t="str">
        <f>IF(OR(H7="",I7="",J7="")," ",M8/F8*100)</f>
        <v xml:space="preserve"> </v>
      </c>
      <c r="P7" s="21" t="str">
        <f t="shared" si="1"/>
        <v xml:space="preserve"> </v>
      </c>
    </row>
    <row r="8" spans="1:21" x14ac:dyDescent="0.35">
      <c r="A8" s="1">
        <v>4</v>
      </c>
      <c r="B8" s="1" t="s">
        <v>72</v>
      </c>
      <c r="C8" s="2" t="s">
        <v>75</v>
      </c>
      <c r="D8" s="22">
        <v>100.5</v>
      </c>
      <c r="E8" s="2" t="s">
        <v>11</v>
      </c>
      <c r="F8" s="4">
        <v>0.01</v>
      </c>
      <c r="G8" s="33"/>
      <c r="H8" s="17">
        <v>12.561400000000001</v>
      </c>
      <c r="I8" s="19">
        <v>0.22476666666666667</v>
      </c>
      <c r="J8" s="19">
        <v>3.806630180794221E-2</v>
      </c>
      <c r="K8" s="14">
        <f t="shared" si="0"/>
        <v>0.13680259687563401</v>
      </c>
      <c r="L8" s="14">
        <f t="shared" si="0"/>
        <v>2.316877772851017E-2</v>
      </c>
      <c r="M8" s="14">
        <f t="shared" si="2"/>
        <v>1.7184321403935891E-2</v>
      </c>
      <c r="N8" s="10">
        <v>3</v>
      </c>
      <c r="O8" s="15">
        <f>IF(OR(H8="",I8="",J8="")," ",M8/F8*100)</f>
        <v>171.84321403935888</v>
      </c>
      <c r="P8" s="21">
        <f>IF(OR(H8="",I8="",J8="")," ",L8/100*H8/F8*100)</f>
        <v>29.103228455890768</v>
      </c>
      <c r="Q8" s="27">
        <f>AVERAGE(O8:O10)</f>
        <v>114.98011949606762</v>
      </c>
      <c r="R8" s="28" t="s">
        <v>76</v>
      </c>
      <c r="S8" s="27">
        <f>AVERAGE(P8:P10)</f>
        <v>21.606224382310131</v>
      </c>
      <c r="T8" s="29" t="s">
        <v>77</v>
      </c>
    </row>
    <row r="9" spans="1:21" x14ac:dyDescent="0.35">
      <c r="A9" s="1">
        <v>5</v>
      </c>
      <c r="B9" s="1" t="s">
        <v>73</v>
      </c>
      <c r="C9" s="2" t="s">
        <v>75</v>
      </c>
      <c r="D9" s="22">
        <v>100.5</v>
      </c>
      <c r="E9" s="2" t="s">
        <v>11</v>
      </c>
      <c r="F9" s="4">
        <v>1.0200000000000001E-2</v>
      </c>
      <c r="G9" s="33"/>
      <c r="H9" s="17">
        <v>6.6782000000000004</v>
      </c>
      <c r="I9" s="19">
        <v>0.135355</v>
      </c>
      <c r="J9" s="19">
        <v>8.2795133009132812E-2</v>
      </c>
      <c r="K9" s="14">
        <f t="shared" si="0"/>
        <v>8.2382836275106508E-2</v>
      </c>
      <c r="L9" s="14">
        <f t="shared" si="0"/>
        <v>5.0392655513775295E-2</v>
      </c>
      <c r="M9" s="14">
        <f t="shared" si="2"/>
        <v>5.5016905721241632E-3</v>
      </c>
      <c r="N9" s="10">
        <v>3</v>
      </c>
      <c r="O9" s="15">
        <f t="shared" ref="O9:O22" si="4">IF(OR(H9="",I9="",J9="")," ",M9/F9*100)</f>
        <v>53.938142863962376</v>
      </c>
      <c r="P9" s="21">
        <f t="shared" ref="P9:P22" si="5">IF(OR(H9="",I9="",J9="")," ",L9/100*H9/F9*100)</f>
        <v>32.993356083538643</v>
      </c>
      <c r="Q9" s="29"/>
      <c r="R9" s="29"/>
      <c r="S9" s="29"/>
      <c r="T9" s="29"/>
    </row>
    <row r="10" spans="1:21" x14ac:dyDescent="0.35">
      <c r="A10" s="1">
        <v>6</v>
      </c>
      <c r="B10" s="1" t="s">
        <v>74</v>
      </c>
      <c r="C10" s="2" t="s">
        <v>75</v>
      </c>
      <c r="D10" s="22">
        <v>100.1</v>
      </c>
      <c r="E10" s="2" t="s">
        <v>11</v>
      </c>
      <c r="F10" s="4">
        <v>1.01E-2</v>
      </c>
      <c r="G10" s="33"/>
      <c r="H10" s="17">
        <v>7.4280999999999997</v>
      </c>
      <c r="I10" s="19">
        <v>0.26619999999999999</v>
      </c>
      <c r="J10" s="19">
        <v>6.0811183182043066E-3</v>
      </c>
      <c r="K10" s="14">
        <f t="shared" si="0"/>
        <v>0.16202069385270845</v>
      </c>
      <c r="L10" s="14">
        <f t="shared" si="0"/>
        <v>3.7012284346952563E-3</v>
      </c>
      <c r="M10" s="14">
        <f t="shared" si="2"/>
        <v>1.2035059160073035E-2</v>
      </c>
      <c r="N10" s="10">
        <v>2</v>
      </c>
      <c r="O10" s="15">
        <f t="shared" si="4"/>
        <v>119.15900158488155</v>
      </c>
      <c r="P10" s="21">
        <f t="shared" si="5"/>
        <v>2.7220886075009738</v>
      </c>
      <c r="Q10" s="29"/>
      <c r="R10" s="29"/>
      <c r="S10" s="29"/>
      <c r="T10" s="29"/>
    </row>
    <row r="11" spans="1:21" x14ac:dyDescent="0.35">
      <c r="A11" s="1">
        <v>7</v>
      </c>
      <c r="B11" s="1" t="s">
        <v>83</v>
      </c>
      <c r="C11" s="2" t="s">
        <v>75</v>
      </c>
      <c r="D11" s="22">
        <v>100.3</v>
      </c>
      <c r="E11" s="2" t="s">
        <v>11</v>
      </c>
      <c r="F11" s="4">
        <v>7.7999999999999996E-3</v>
      </c>
      <c r="G11" s="33"/>
      <c r="H11" s="17">
        <v>5.3686999999999996</v>
      </c>
      <c r="I11" s="19">
        <v>0.1158</v>
      </c>
      <c r="J11" s="19">
        <v>0</v>
      </c>
      <c r="K11" s="14">
        <f>I11/$K$24*100</f>
        <v>7.0480827754108327E-2</v>
      </c>
      <c r="L11" s="14">
        <f t="shared" ref="L11:L12" si="6">J11/$K$24*100</f>
        <v>0</v>
      </c>
      <c r="M11" s="14">
        <f t="shared" ref="M11:M12" si="7">K11/100*H11</f>
        <v>3.7839041996348133E-3</v>
      </c>
      <c r="N11" s="10">
        <v>1</v>
      </c>
      <c r="O11" s="15">
        <f t="shared" ref="O11:O13" si="8">IF(OR(H11="",I11="",J11="")," ",M11/F11*100)</f>
        <v>48.511592303010431</v>
      </c>
      <c r="P11" s="21">
        <f t="shared" ref="P11:P13" si="9">IF(OR(H11="",I11="",J11="")," ",L11/100*H11/F11*100)</f>
        <v>0</v>
      </c>
      <c r="Q11" s="27">
        <f>AVERAGE(O11:O12)</f>
        <v>60.327355418090733</v>
      </c>
      <c r="R11" s="28" t="s">
        <v>76</v>
      </c>
      <c r="S11" s="27">
        <f>AVERAGE(P11:P13)</f>
        <v>0</v>
      </c>
      <c r="T11" s="29"/>
    </row>
    <row r="12" spans="1:21" x14ac:dyDescent="0.35">
      <c r="A12" s="1">
        <v>8</v>
      </c>
      <c r="B12" s="1" t="s">
        <v>84</v>
      </c>
      <c r="C12" s="2" t="s">
        <v>75</v>
      </c>
      <c r="D12" s="22">
        <v>100</v>
      </c>
      <c r="E12" s="2" t="s">
        <v>11</v>
      </c>
      <c r="F12" s="4">
        <v>8.0000000000000002E-3</v>
      </c>
      <c r="G12" s="33"/>
      <c r="H12" s="17">
        <v>8.9205000000000005</v>
      </c>
      <c r="I12" s="19">
        <v>0.10630000000000001</v>
      </c>
      <c r="J12" s="19">
        <v>0</v>
      </c>
      <c r="K12" s="14">
        <f t="shared" ref="K12" si="10">I12/$K$24*100</f>
        <v>6.4698721850273894E-2</v>
      </c>
      <c r="L12" s="14">
        <f t="shared" si="6"/>
        <v>0</v>
      </c>
      <c r="M12" s="14">
        <f t="shared" si="7"/>
        <v>5.7714494826536832E-3</v>
      </c>
      <c r="N12" s="10">
        <v>1</v>
      </c>
      <c r="O12" s="15">
        <f t="shared" si="8"/>
        <v>72.143118533171034</v>
      </c>
      <c r="P12" s="21">
        <f t="shared" si="9"/>
        <v>0</v>
      </c>
      <c r="Q12" s="29"/>
      <c r="R12" s="29"/>
      <c r="S12" s="29"/>
      <c r="T12" s="29"/>
    </row>
    <row r="13" spans="1:21" x14ac:dyDescent="0.35">
      <c r="A13" s="1">
        <v>9</v>
      </c>
      <c r="B13" s="1" t="s">
        <v>85</v>
      </c>
      <c r="C13" s="2" t="s">
        <v>75</v>
      </c>
      <c r="D13" s="22">
        <v>100.4</v>
      </c>
      <c r="E13" s="2" t="s">
        <v>11</v>
      </c>
      <c r="F13" s="4">
        <v>7.9000000000000008E-3</v>
      </c>
      <c r="G13" s="33"/>
      <c r="H13" s="17">
        <v>12.3636</v>
      </c>
      <c r="I13" s="19" t="s">
        <v>9</v>
      </c>
      <c r="J13" s="19" t="s">
        <v>9</v>
      </c>
      <c r="K13" s="14"/>
      <c r="L13" s="14"/>
      <c r="M13" s="14"/>
      <c r="N13" s="10">
        <v>0</v>
      </c>
      <c r="O13" s="15">
        <f t="shared" si="8"/>
        <v>0</v>
      </c>
      <c r="P13" s="21">
        <f t="shared" si="9"/>
        <v>0</v>
      </c>
      <c r="Q13" s="29"/>
      <c r="R13" s="29"/>
      <c r="S13" s="29"/>
      <c r="T13" s="29"/>
    </row>
    <row r="14" spans="1:21" x14ac:dyDescent="0.35">
      <c r="A14" s="1">
        <v>10</v>
      </c>
      <c r="B14" s="1" t="s">
        <v>63</v>
      </c>
      <c r="C14" s="2" t="s">
        <v>75</v>
      </c>
      <c r="D14" s="22">
        <v>102</v>
      </c>
      <c r="E14" s="2" t="s">
        <v>11</v>
      </c>
      <c r="F14" s="4">
        <v>6.0000000000000001E-3</v>
      </c>
      <c r="G14" s="33"/>
      <c r="H14" s="17">
        <v>12.296200000000001</v>
      </c>
      <c r="I14" s="19">
        <v>0.15828</v>
      </c>
      <c r="J14" s="19">
        <v>0.14937282617665101</v>
      </c>
      <c r="K14" s="14">
        <f t="shared" ref="K14:L18" si="11">I14/$K$24*100</f>
        <v>9.6335970785149119E-2</v>
      </c>
      <c r="L14" s="14">
        <f t="shared" si="11"/>
        <v>9.0914684221942182E-2</v>
      </c>
      <c r="M14" s="14">
        <f>K14/100*H14</f>
        <v>1.1845663639683507E-2</v>
      </c>
      <c r="N14" s="10">
        <v>3</v>
      </c>
      <c r="O14" s="15">
        <f t="shared" si="4"/>
        <v>197.42772732805844</v>
      </c>
      <c r="P14" s="21">
        <f t="shared" si="5"/>
        <v>186.31752335497424</v>
      </c>
      <c r="Q14" s="27">
        <f>AVERAGE(O14:O16)</f>
        <v>187.4512531185776</v>
      </c>
      <c r="R14" s="28" t="s">
        <v>76</v>
      </c>
      <c r="S14" s="27">
        <f>AVERAGE(P14:P16)</f>
        <v>132.79007517137191</v>
      </c>
      <c r="T14" s="29" t="s">
        <v>77</v>
      </c>
    </row>
    <row r="15" spans="1:21" x14ac:dyDescent="0.35">
      <c r="A15" s="1">
        <v>11</v>
      </c>
      <c r="B15" s="1" t="s">
        <v>64</v>
      </c>
      <c r="C15" s="2" t="s">
        <v>75</v>
      </c>
      <c r="D15" s="22">
        <v>101.3</v>
      </c>
      <c r="E15" s="2" t="s">
        <v>11</v>
      </c>
      <c r="F15" s="4">
        <v>5.8999999999999999E-3</v>
      </c>
      <c r="G15" s="33"/>
      <c r="H15" s="17">
        <v>6.5974000000000004</v>
      </c>
      <c r="I15" s="19">
        <v>0.25686666666666669</v>
      </c>
      <c r="J15" s="19">
        <v>9.0050060151747435E-2</v>
      </c>
      <c r="K15" s="14">
        <f t="shared" si="11"/>
        <v>0.15634002840332725</v>
      </c>
      <c r="L15" s="14">
        <f t="shared" si="11"/>
        <v>5.4808314152006953E-2</v>
      </c>
      <c r="M15" s="14">
        <f t="shared" ref="M15:M20" si="12">K15/100*H15</f>
        <v>1.0314377033881113E-2</v>
      </c>
      <c r="N15" s="10">
        <v>3</v>
      </c>
      <c r="O15" s="15">
        <f t="shared" si="4"/>
        <v>174.81994972679854</v>
      </c>
      <c r="P15" s="21">
        <f t="shared" si="5"/>
        <v>61.286842675669618</v>
      </c>
      <c r="Q15" s="29"/>
      <c r="R15" s="29"/>
      <c r="S15" s="29"/>
      <c r="T15" s="29"/>
    </row>
    <row r="16" spans="1:21" x14ac:dyDescent="0.35">
      <c r="A16" s="1">
        <v>12</v>
      </c>
      <c r="B16" s="1" t="s">
        <v>65</v>
      </c>
      <c r="C16" s="2" t="s">
        <v>75</v>
      </c>
      <c r="D16" s="22">
        <v>100</v>
      </c>
      <c r="E16" s="2" t="s">
        <v>11</v>
      </c>
      <c r="F16" s="4">
        <v>5.8999999999999999E-3</v>
      </c>
      <c r="G16" s="33"/>
      <c r="H16" s="17">
        <v>7.8052999999999999</v>
      </c>
      <c r="I16" s="19">
        <v>0.2361</v>
      </c>
      <c r="J16" s="19">
        <v>0.1872418756581978</v>
      </c>
      <c r="K16" s="14">
        <f t="shared" si="11"/>
        <v>0.14370054777845404</v>
      </c>
      <c r="L16" s="14">
        <f t="shared" si="11"/>
        <v>0.11396340575666329</v>
      </c>
      <c r="M16" s="14">
        <f t="shared" si="12"/>
        <v>1.1216258855751672E-2</v>
      </c>
      <c r="N16" s="10">
        <v>2</v>
      </c>
      <c r="O16" s="15">
        <f>IF(OR(H16="",I16="",J16="")," ",M16/F16*100)</f>
        <v>190.10608230087581</v>
      </c>
      <c r="P16" s="21">
        <f t="shared" si="5"/>
        <v>150.76585948347187</v>
      </c>
      <c r="Q16" s="29"/>
      <c r="R16" s="29"/>
      <c r="S16" s="29"/>
      <c r="T16" s="29"/>
    </row>
    <row r="17" spans="1:20" x14ac:dyDescent="0.35">
      <c r="A17" s="1">
        <v>13</v>
      </c>
      <c r="B17" s="1" t="s">
        <v>68</v>
      </c>
      <c r="C17" s="2" t="s">
        <v>75</v>
      </c>
      <c r="D17" s="22">
        <v>100.1</v>
      </c>
      <c r="E17" s="2" t="s">
        <v>11</v>
      </c>
      <c r="F17" s="4">
        <v>3.8999999999999998E-3</v>
      </c>
      <c r="G17" s="33"/>
      <c r="H17" s="17">
        <v>7.3025000000000002</v>
      </c>
      <c r="I17" s="19">
        <v>0.159335</v>
      </c>
      <c r="J17" s="19">
        <v>0.12171429024564044</v>
      </c>
      <c r="K17" s="14">
        <f t="shared" si="11"/>
        <v>9.6978088861838091E-2</v>
      </c>
      <c r="L17" s="14">
        <f t="shared" si="11"/>
        <v>7.4080517495824963E-2</v>
      </c>
      <c r="M17" s="14">
        <f t="shared" si="12"/>
        <v>7.0818249391357262E-3</v>
      </c>
      <c r="N17" s="10">
        <v>2</v>
      </c>
      <c r="O17" s="15">
        <f t="shared" si="4"/>
        <v>181.58525484963403</v>
      </c>
      <c r="P17" s="21">
        <f t="shared" si="5"/>
        <v>138.71102025981074</v>
      </c>
      <c r="Q17" s="27">
        <f>AVERAGE(O17:O18)</f>
        <v>151.21032827691681</v>
      </c>
      <c r="R17" s="28" t="s">
        <v>76</v>
      </c>
      <c r="S17" s="27">
        <f>AVERAGE(P17:P18)</f>
        <v>101.04712151496273</v>
      </c>
      <c r="T17" s="29" t="s">
        <v>77</v>
      </c>
    </row>
    <row r="18" spans="1:20" x14ac:dyDescent="0.35">
      <c r="A18" s="1">
        <v>14</v>
      </c>
      <c r="B18" s="1" t="s">
        <v>66</v>
      </c>
      <c r="C18" s="2" t="s">
        <v>75</v>
      </c>
      <c r="D18" s="22">
        <v>100.5</v>
      </c>
      <c r="E18" s="2" t="s">
        <v>11</v>
      </c>
      <c r="F18" s="4">
        <v>3.8999999999999998E-3</v>
      </c>
      <c r="G18" s="33"/>
      <c r="H18" s="17">
        <v>7.7648999999999999</v>
      </c>
      <c r="I18" s="19">
        <v>9.9714999999999998E-2</v>
      </c>
      <c r="J18" s="19">
        <v>5.2304688604368911E-2</v>
      </c>
      <c r="K18" s="14">
        <f t="shared" si="11"/>
        <v>6.0690809494826539E-2</v>
      </c>
      <c r="L18" s="14">
        <f t="shared" si="11"/>
        <v>3.1834868292373038E-2</v>
      </c>
      <c r="M18" s="14">
        <f t="shared" si="12"/>
        <v>4.7125806664637853E-3</v>
      </c>
      <c r="N18" s="10">
        <v>2</v>
      </c>
      <c r="O18" s="15">
        <f t="shared" si="4"/>
        <v>120.83540170419963</v>
      </c>
      <c r="P18" s="21">
        <f t="shared" si="5"/>
        <v>63.383222770114713</v>
      </c>
      <c r="Q18" s="29"/>
      <c r="R18" s="29"/>
      <c r="S18" s="29"/>
      <c r="T18" s="29"/>
    </row>
    <row r="19" spans="1:20" x14ac:dyDescent="0.35">
      <c r="A19" s="1">
        <v>15</v>
      </c>
      <c r="B19" s="1" t="s">
        <v>67</v>
      </c>
      <c r="C19" s="2" t="s">
        <v>75</v>
      </c>
      <c r="D19" s="22">
        <v>100.2</v>
      </c>
      <c r="E19" s="2" t="s">
        <v>11</v>
      </c>
      <c r="F19" s="4">
        <v>4.1000000000000003E-3</v>
      </c>
      <c r="G19" s="33"/>
      <c r="H19" s="17">
        <v>5.9215</v>
      </c>
      <c r="I19" s="19" t="s">
        <v>9</v>
      </c>
      <c r="J19" s="19" t="s">
        <v>9</v>
      </c>
      <c r="K19" s="14"/>
      <c r="L19" s="14"/>
      <c r="M19" s="14"/>
      <c r="N19" s="10">
        <v>0</v>
      </c>
      <c r="O19" s="15">
        <f t="shared" si="4"/>
        <v>0</v>
      </c>
      <c r="P19" s="21">
        <f t="shared" si="5"/>
        <v>0</v>
      </c>
      <c r="Q19" s="29"/>
      <c r="R19" s="29"/>
      <c r="S19" s="29"/>
      <c r="T19" s="29"/>
    </row>
    <row r="20" spans="1:20" x14ac:dyDescent="0.35">
      <c r="A20" s="1">
        <v>16</v>
      </c>
      <c r="B20" s="1" t="s">
        <v>69</v>
      </c>
      <c r="C20" s="2" t="s">
        <v>75</v>
      </c>
      <c r="D20" s="22">
        <v>100.4</v>
      </c>
      <c r="E20" s="2" t="s">
        <v>11</v>
      </c>
      <c r="F20" s="4">
        <v>2E-3</v>
      </c>
      <c r="G20" s="33"/>
      <c r="H20" s="17">
        <v>4.8612000000000002</v>
      </c>
      <c r="I20" s="19">
        <v>0.15898000000000001</v>
      </c>
      <c r="J20" s="19">
        <v>9.1985266211497149E-2</v>
      </c>
      <c r="K20" s="14">
        <f>I20/$K$24*100</f>
        <v>9.6762020693852702E-2</v>
      </c>
      <c r="L20" s="14">
        <f>J20/$K$24*100</f>
        <v>5.5986163244976954E-2</v>
      </c>
      <c r="M20" s="14">
        <f t="shared" si="12"/>
        <v>4.7037953499695683E-3</v>
      </c>
      <c r="N20" s="10">
        <v>2</v>
      </c>
      <c r="O20" s="15">
        <f t="shared" si="4"/>
        <v>235.18976749847843</v>
      </c>
      <c r="P20" s="21">
        <f t="shared" si="5"/>
        <v>136.07996838324098</v>
      </c>
      <c r="Q20" s="27">
        <f>AVERAGE(O20)</f>
        <v>235.18976749847843</v>
      </c>
      <c r="R20" s="28" t="s">
        <v>76</v>
      </c>
      <c r="S20" s="27">
        <f>AVERAGE(P20)</f>
        <v>136.07996838324098</v>
      </c>
      <c r="T20" s="29" t="s">
        <v>77</v>
      </c>
    </row>
    <row r="21" spans="1:20" x14ac:dyDescent="0.35">
      <c r="A21" s="1">
        <v>17</v>
      </c>
      <c r="B21" s="1" t="s">
        <v>70</v>
      </c>
      <c r="C21" s="2" t="s">
        <v>75</v>
      </c>
      <c r="D21" s="22">
        <v>100.1</v>
      </c>
      <c r="E21" s="2" t="s">
        <v>11</v>
      </c>
      <c r="F21" s="4">
        <v>2E-3</v>
      </c>
      <c r="G21" s="33"/>
      <c r="H21" s="17">
        <v>6.5952999999999999</v>
      </c>
      <c r="I21" s="19" t="s">
        <v>9</v>
      </c>
      <c r="J21" s="19" t="s">
        <v>9</v>
      </c>
      <c r="K21" s="14"/>
      <c r="L21" s="14"/>
      <c r="M21" s="14"/>
      <c r="N21" s="10">
        <v>0</v>
      </c>
      <c r="O21" s="15">
        <f t="shared" si="4"/>
        <v>0</v>
      </c>
      <c r="P21" s="21">
        <f t="shared" si="5"/>
        <v>0</v>
      </c>
    </row>
    <row r="22" spans="1:20" x14ac:dyDescent="0.35">
      <c r="A22" s="1">
        <v>18</v>
      </c>
      <c r="B22" s="1" t="s">
        <v>71</v>
      </c>
      <c r="C22" s="2" t="s">
        <v>75</v>
      </c>
      <c r="D22" s="22">
        <v>100.8</v>
      </c>
      <c r="E22" s="2" t="s">
        <v>11</v>
      </c>
      <c r="F22" s="4">
        <v>2.0999999999999999E-3</v>
      </c>
      <c r="G22" s="34"/>
      <c r="H22" s="17">
        <v>5.1948999999999996</v>
      </c>
      <c r="I22" s="19" t="s">
        <v>9</v>
      </c>
      <c r="J22" s="19" t="s">
        <v>9</v>
      </c>
      <c r="K22" s="14"/>
      <c r="L22" s="14"/>
      <c r="M22" s="14"/>
      <c r="N22" s="10">
        <v>0</v>
      </c>
      <c r="O22" s="15">
        <f t="shared" si="4"/>
        <v>0</v>
      </c>
      <c r="P22" s="21">
        <f t="shared" si="5"/>
        <v>0</v>
      </c>
    </row>
    <row r="24" spans="1:20" x14ac:dyDescent="0.35">
      <c r="J24" s="16" t="s">
        <v>48</v>
      </c>
      <c r="K24">
        <f>164.3</f>
        <v>164.3</v>
      </c>
    </row>
  </sheetData>
  <mergeCells count="3">
    <mergeCell ref="C3:F3"/>
    <mergeCell ref="H3:P3"/>
    <mergeCell ref="G5:G2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CFDDDEF7C76F4A9B7F9D0883FAE256" ma:contentTypeVersion="4" ma:contentTypeDescription="Ein neues Dokument erstellen." ma:contentTypeScope="" ma:versionID="a4ce96c3b6a9a274043346d4313a64ba">
  <xsd:schema xmlns:xsd="http://www.w3.org/2001/XMLSchema" xmlns:xs="http://www.w3.org/2001/XMLSchema" xmlns:p="http://schemas.microsoft.com/office/2006/metadata/properties" xmlns:ns2="eec96076-13c3-4a3c-baa1-ce78fbadbd01" targetNamespace="http://schemas.microsoft.com/office/2006/metadata/properties" ma:root="true" ma:fieldsID="4baed51e26a84c5f64d675cf57dcceed" ns2:_="">
    <xsd:import namespace="eec96076-13c3-4a3c-baa1-ce78fbadbd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96076-13c3-4a3c-baa1-ce78fbadb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B04981-7F53-45B5-8612-E45685C8A279}"/>
</file>

<file path=customXml/itemProps2.xml><?xml version="1.0" encoding="utf-8"?>
<ds:datastoreItem xmlns:ds="http://schemas.openxmlformats.org/officeDocument/2006/customXml" ds:itemID="{309B87D8-854E-4DCA-B3EE-0D9638431F26}"/>
</file>

<file path=customXml/itemProps3.xml><?xml version="1.0" encoding="utf-8"?>
<ds:datastoreItem xmlns:ds="http://schemas.openxmlformats.org/officeDocument/2006/customXml" ds:itemID="{B564FDD6-1CDF-4B66-9A75-3AA4AA1B1AD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ModS</vt:lpstr>
      <vt:lpstr>Sand</vt:lpstr>
      <vt:lpstr>Elbe</vt:lpstr>
      <vt:lpstr>Weißeritz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Windows-Benutzer</cp:lastModifiedBy>
  <dcterms:created xsi:type="dcterms:W3CDTF">2020-07-13T08:59:29Z</dcterms:created>
  <dcterms:modified xsi:type="dcterms:W3CDTF">2021-10-21T16:04:19Z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0x0101008ECFDDDEF7C76F4A9B7F9D0883FAE256</vt:lpwstr>
  </property>
</Properties>
</file>