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stanzelauseker/Documents/GitHub/spielwiese/Global Demography/"/>
    </mc:Choice>
  </mc:AlternateContent>
  <xr:revisionPtr revIDLastSave="0" documentId="8_{C0621CD7-38FD-9040-8741-C447FCC13471}" xr6:coauthVersionLast="47" xr6:coauthVersionMax="47" xr10:uidLastSave="{00000000-0000-0000-0000-000000000000}"/>
  <bookViews>
    <workbookView xWindow="0" yWindow="500" windowWidth="28800" windowHeight="13840" xr2:uid="{18D5567D-E017-4AC0-8F21-3558EFB45776}"/>
  </bookViews>
  <sheets>
    <sheet name="reprodu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S9" i="1"/>
  <c r="S10" i="1"/>
  <c r="S11" i="1"/>
  <c r="S12" i="1"/>
  <c r="S13" i="1"/>
  <c r="S14" i="1"/>
  <c r="S8" i="1"/>
  <c r="R9" i="1"/>
  <c r="R10" i="1"/>
  <c r="R11" i="1"/>
  <c r="R12" i="1"/>
  <c r="R13" i="1"/>
  <c r="R14" i="1"/>
  <c r="R8" i="1"/>
  <c r="O28" i="1"/>
  <c r="Q9" i="1"/>
  <c r="Q10" i="1"/>
  <c r="Q11" i="1"/>
  <c r="Q12" i="1"/>
  <c r="Q13" i="1"/>
  <c r="Q14" i="1"/>
  <c r="Q8" i="1"/>
  <c r="P9" i="1"/>
  <c r="P10" i="1"/>
  <c r="P11" i="1"/>
  <c r="P12" i="1"/>
  <c r="P13" i="1"/>
  <c r="P14" i="1"/>
  <c r="P8" i="1"/>
  <c r="O26" i="1"/>
  <c r="O9" i="1"/>
  <c r="O10" i="1"/>
  <c r="O11" i="1"/>
  <c r="O12" i="1"/>
  <c r="O13" i="1"/>
  <c r="O14" i="1"/>
  <c r="O8" i="1"/>
  <c r="M2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4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2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</calcChain>
</file>

<file path=xl/sharedStrings.xml><?xml version="1.0" encoding="utf-8"?>
<sst xmlns="http://schemas.openxmlformats.org/spreadsheetml/2006/main" count="54" uniqueCount="53">
  <si>
    <t>sweden 2020</t>
  </si>
  <si>
    <t xml:space="preserve">year </t>
  </si>
  <si>
    <t>Age</t>
  </si>
  <si>
    <t xml:space="preserve">age interval </t>
  </si>
  <si>
    <t>Number of live births</t>
  </si>
  <si>
    <t>Number of deaths</t>
  </si>
  <si>
    <t>Mid-year pop_fem</t>
  </si>
  <si>
    <t>[x, x+n]</t>
  </si>
  <si>
    <t>n</t>
  </si>
  <si>
    <t>nDx</t>
  </si>
  <si>
    <t>PYL</t>
  </si>
  <si>
    <t>0-1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</si>
  <si>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</si>
  <si>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</si>
  <si>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</si>
  <si>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</si>
  <si>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</si>
  <si>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</si>
  <si>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</si>
  <si>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</si>
  <si>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</si>
  <si>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</si>
  <si>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</si>
  <si>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</si>
  <si>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</si>
  <si>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</si>
  <si>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</si>
  <si>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</si>
  <si>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</si>
  <si>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</si>
  <si>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</si>
  <si>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</si>
  <si>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</si>
  <si>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SRB</t>
  </si>
  <si>
    <t>nBx</t>
  </si>
  <si>
    <t xml:space="preserve"> </t>
  </si>
  <si>
    <t>ASFR</t>
  </si>
  <si>
    <t>sex ratio births</t>
  </si>
  <si>
    <t>boys/girls</t>
  </si>
  <si>
    <t>nMx</t>
  </si>
  <si>
    <t>nax</t>
  </si>
  <si>
    <t>nqx</t>
  </si>
  <si>
    <t xml:space="preserve">lx </t>
  </si>
  <si>
    <t>ndx</t>
  </si>
  <si>
    <t>number of deaths</t>
  </si>
  <si>
    <t>nLx</t>
  </si>
  <si>
    <t>Fem births</t>
  </si>
  <si>
    <t xml:space="preserve">ASFR only fem births </t>
  </si>
  <si>
    <t>TFR #babies per woman</t>
  </si>
  <si>
    <t>GRR #girls per woman</t>
  </si>
  <si>
    <t xml:space="preserve">nLx/l0 average #y a person lives in this interval </t>
  </si>
  <si>
    <t>nLx/l0*ASFR-fem</t>
  </si>
  <si>
    <t xml:space="preserve">NRR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</si>
</sst>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9D45-4083-4184-A39E-4A2272E0FA33}">
  <dimension ref="A1:V31"/>
  <sheetViews>
    <sheetView tabSelected="1" topLeftCell="A11" workbookViewId="0">
      <selection activeCell="Q30" sqref="Q30"/>
    </sheetView>
  </sheetViews>
  <sheetFormatPr baseColWidth="10" defaultColWidth="8.83203125" defaultRowHeight="15" x14ac:dyDescent="0.2"/>
  <sheetData>
    <row r="1" spans="1:22" x14ac:dyDescent="0.2">
      <c r="C1" t="s">
        <v>0</v>
      </c>
    </row>
    <row r="2" spans="1:22" ht="96" x14ac:dyDescent="0.2">
      <c r="A2" t="s">
        <v>1</v>
      </c>
      <c r="B2" t="s">
        <v>2</v>
      </c>
      <c r="C2" s="1" t="s">
        <v>3</v>
      </c>
      <c r="D2" s="1" t="s">
        <v>4</v>
      </c>
      <c r="E2" s="1" t="s">
        <v>5</v>
      </c>
      <c r="F2" s="1" t="s">
        <v>6</v>
      </c>
      <c r="L2" s="1" t="s">
        <v>44</v>
      </c>
      <c r="O2" t="s">
        <v>36</v>
      </c>
      <c r="P2" t="s">
        <v>46</v>
      </c>
      <c r="Q2" s="1" t="s">
        <v>47</v>
      </c>
      <c r="R2" s="1" t="s">
        <v>50</v>
      </c>
      <c r="S2" t="s">
        <v>51</v>
      </c>
    </row>
    <row r="3" spans="1:22" x14ac:dyDescent="0.2">
      <c r="B3" t="s">
        <v>7</v>
      </c>
      <c r="C3" t="s">
        <v>8</v>
      </c>
      <c r="D3" t="s">
        <v>34</v>
      </c>
      <c r="E3" t="s">
        <v>9</v>
      </c>
      <c r="F3" t="s">
        <v>10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s="3" t="s">
        <v>45</v>
      </c>
      <c r="Q3" s="1"/>
    </row>
    <row r="4" spans="1:22" ht="16" x14ac:dyDescent="0.2">
      <c r="A4">
        <v>2020</v>
      </c>
      <c r="B4" s="2" t="s">
        <v>11</v>
      </c>
      <c r="C4">
        <v>1</v>
      </c>
      <c r="E4">
        <v>112</v>
      </c>
      <c r="F4">
        <v>55546.559999999998</v>
      </c>
      <c r="H4">
        <f>E4/F4</f>
        <v>2.0163264835842219E-3</v>
      </c>
      <c r="I4">
        <v>0.33</v>
      </c>
      <c r="J4">
        <f>(C4*H4)/(1+(C4-I4)*H4)</f>
        <v>2.0136062249198152E-3</v>
      </c>
      <c r="K4">
        <v>100000</v>
      </c>
      <c r="L4">
        <f>K4*J4</f>
        <v>201.36062249198153</v>
      </c>
      <c r="M4" s="3">
        <f>K5*C4+L4*I4</f>
        <v>99865.088382930364</v>
      </c>
      <c r="R4" s="1"/>
      <c r="S4" s="1"/>
      <c r="T4" s="1"/>
      <c r="U4" s="1"/>
      <c r="V4" s="1" t="s">
        <v>35</v>
      </c>
    </row>
    <row r="5" spans="1:22" x14ac:dyDescent="0.2">
      <c r="A5">
        <v>2020</v>
      </c>
      <c r="B5" s="2" t="s">
        <v>12</v>
      </c>
      <c r="C5">
        <v>4</v>
      </c>
      <c r="E5">
        <v>25</v>
      </c>
      <c r="F5">
        <v>235440.84</v>
      </c>
      <c r="H5">
        <f t="shared" ref="H5:H25" si="0">E5/F5</f>
        <v>1.061837869759554E-4</v>
      </c>
      <c r="I5">
        <v>1.5</v>
      </c>
      <c r="J5">
        <f t="shared" ref="J5:J24" si="1">(C5*H5)/(1+(C5-I5)*H5)</f>
        <v>4.2462242786025882E-4</v>
      </c>
      <c r="K5">
        <f>K4*(1-J4)</f>
        <v>99798.639377508007</v>
      </c>
      <c r="L5">
        <f t="shared" ref="L5:L25" si="2">K5*J5</f>
        <v>42.376740549627876</v>
      </c>
      <c r="M5" s="3">
        <f t="shared" ref="M5:M25" si="3">K6*C5+L5*I5</f>
        <v>399088.61565865797</v>
      </c>
    </row>
    <row r="6" spans="1:22" x14ac:dyDescent="0.2">
      <c r="A6">
        <v>2020</v>
      </c>
      <c r="B6" s="2" t="s">
        <v>13</v>
      </c>
      <c r="C6">
        <v>5</v>
      </c>
      <c r="E6">
        <v>14</v>
      </c>
      <c r="F6">
        <v>301576.92</v>
      </c>
      <c r="H6">
        <f t="shared" si="0"/>
        <v>4.6422650645812026E-5</v>
      </c>
      <c r="I6">
        <f>C6/2</f>
        <v>2.5</v>
      </c>
      <c r="J6">
        <f t="shared" si="1"/>
        <v>2.3208631807390109E-4</v>
      </c>
      <c r="K6">
        <f t="shared" ref="K6:K26" si="4">K5*(1-J5)</f>
        <v>99756.262636958389</v>
      </c>
      <c r="L6">
        <f t="shared" si="2"/>
        <v>23.15206370022474</v>
      </c>
      <c r="M6" s="3">
        <f t="shared" si="3"/>
        <v>498723.43302554137</v>
      </c>
    </row>
    <row r="7" spans="1:22" x14ac:dyDescent="0.2">
      <c r="A7">
        <v>2020</v>
      </c>
      <c r="B7" s="2" t="s">
        <v>14</v>
      </c>
      <c r="C7">
        <v>5</v>
      </c>
      <c r="E7">
        <v>20</v>
      </c>
      <c r="F7">
        <v>299098.86</v>
      </c>
      <c r="H7">
        <f t="shared" si="0"/>
        <v>6.6867523333255104E-5</v>
      </c>
      <c r="I7">
        <f t="shared" ref="I7:I25" si="5">C7/2</f>
        <v>2.5</v>
      </c>
      <c r="J7">
        <f t="shared" si="1"/>
        <v>3.342817351869568E-4</v>
      </c>
      <c r="K7">
        <f t="shared" si="4"/>
        <v>99733.110573258164</v>
      </c>
      <c r="L7">
        <f t="shared" si="2"/>
        <v>33.338957258021367</v>
      </c>
      <c r="M7" s="3">
        <f t="shared" si="3"/>
        <v>498582.20547314576</v>
      </c>
    </row>
    <row r="8" spans="1:22" x14ac:dyDescent="0.2">
      <c r="A8" s="4">
        <v>2020</v>
      </c>
      <c r="B8" s="5" t="s">
        <v>15</v>
      </c>
      <c r="C8" s="4">
        <v>5</v>
      </c>
      <c r="D8" s="4">
        <v>1000</v>
      </c>
      <c r="E8" s="4">
        <v>35</v>
      </c>
      <c r="F8" s="4">
        <v>275693.49</v>
      </c>
      <c r="G8" s="4"/>
      <c r="H8" s="4">
        <f t="shared" si="0"/>
        <v>1.2695258056329151E-4</v>
      </c>
      <c r="I8" s="4">
        <f t="shared" si="5"/>
        <v>2.5</v>
      </c>
      <c r="J8" s="4">
        <f t="shared" si="1"/>
        <v>6.3456150476506748E-4</v>
      </c>
      <c r="K8" s="4">
        <f t="shared" si="4"/>
        <v>99699.771616000144</v>
      </c>
      <c r="L8" s="4">
        <f t="shared" si="2"/>
        <v>63.265637101382616</v>
      </c>
      <c r="M8" s="4">
        <f t="shared" si="3"/>
        <v>498340.6939872473</v>
      </c>
      <c r="O8">
        <f>D8/F8</f>
        <v>3.6272165875226143E-3</v>
      </c>
      <c r="P8">
        <f>1/(1+$C$29)*D8</f>
        <v>487.80487804878055</v>
      </c>
      <c r="Q8">
        <f>P8/F8</f>
        <v>1.7693739451329828E-3</v>
      </c>
      <c r="R8">
        <f>M8/$K$4</f>
        <v>4.9834069398724727</v>
      </c>
      <c r="S8">
        <f>R8*Q8</f>
        <v>8.817510397405243E-3</v>
      </c>
    </row>
    <row r="9" spans="1:22" x14ac:dyDescent="0.2">
      <c r="A9" s="4">
        <v>2020</v>
      </c>
      <c r="B9" s="5" t="s">
        <v>16</v>
      </c>
      <c r="C9" s="4">
        <v>5</v>
      </c>
      <c r="D9" s="4">
        <v>10000</v>
      </c>
      <c r="E9" s="4">
        <v>63</v>
      </c>
      <c r="F9" s="4">
        <v>273643.75</v>
      </c>
      <c r="G9" s="4"/>
      <c r="H9" s="4">
        <f t="shared" si="0"/>
        <v>2.3022634355800197E-4</v>
      </c>
      <c r="I9" s="4">
        <f t="shared" si="5"/>
        <v>2.5</v>
      </c>
      <c r="J9" s="4">
        <f t="shared" si="1"/>
        <v>1.1504695467971749E-3</v>
      </c>
      <c r="K9" s="4">
        <f t="shared" si="4"/>
        <v>99636.505978898771</v>
      </c>
      <c r="L9" s="4">
        <f t="shared" si="2"/>
        <v>114.62876587799768</v>
      </c>
      <c r="M9" s="4">
        <f t="shared" si="3"/>
        <v>497895.95797979878</v>
      </c>
      <c r="O9">
        <f t="shared" ref="O9:O14" si="6">D9/F9</f>
        <v>3.6543864056825706E-2</v>
      </c>
      <c r="P9">
        <f t="shared" ref="P9:P14" si="7">1/(1+$C$29)*D9</f>
        <v>4878.0487804878057</v>
      </c>
      <c r="Q9">
        <f t="shared" ref="Q9:Q14" si="8">P9/F9</f>
        <v>1.782627514967108E-2</v>
      </c>
      <c r="R9">
        <f t="shared" ref="R9:R14" si="9">M9/$K$4</f>
        <v>4.978959579797988</v>
      </c>
      <c r="S9">
        <f t="shared" ref="S9:S14" si="10">R9*Q9</f>
        <v>8.8756303428569633E-2</v>
      </c>
    </row>
    <row r="10" spans="1:22" x14ac:dyDescent="0.2">
      <c r="A10" s="4">
        <v>2020</v>
      </c>
      <c r="B10" s="5" t="s">
        <v>17</v>
      </c>
      <c r="C10" s="4">
        <v>5</v>
      </c>
      <c r="D10" s="4">
        <v>35000</v>
      </c>
      <c r="E10" s="4">
        <v>79</v>
      </c>
      <c r="F10" s="4">
        <v>354338.86</v>
      </c>
      <c r="G10" s="4"/>
      <c r="H10" s="4">
        <f t="shared" si="0"/>
        <v>2.2295042660576376E-4</v>
      </c>
      <c r="I10" s="4">
        <f t="shared" si="5"/>
        <v>2.5</v>
      </c>
      <c r="J10" s="4">
        <f t="shared" si="1"/>
        <v>1.1141311429947551E-3</v>
      </c>
      <c r="K10" s="4">
        <f t="shared" si="4"/>
        <v>99521.877213020765</v>
      </c>
      <c r="L10" s="4">
        <f t="shared" si="2"/>
        <v>110.8804228123265</v>
      </c>
      <c r="M10" s="4">
        <f t="shared" si="3"/>
        <v>497332.18500807305</v>
      </c>
      <c r="O10">
        <f t="shared" si="6"/>
        <v>9.8775505458249771E-2</v>
      </c>
      <c r="P10">
        <f t="shared" si="7"/>
        <v>17073.17073170732</v>
      </c>
      <c r="Q10">
        <f t="shared" si="8"/>
        <v>4.818317339426819E-2</v>
      </c>
      <c r="R10">
        <f t="shared" si="9"/>
        <v>4.9733218500807306</v>
      </c>
      <c r="S10">
        <f t="shared" si="10"/>
        <v>0.23963042904794252</v>
      </c>
    </row>
    <row r="11" spans="1:22" x14ac:dyDescent="0.2">
      <c r="A11" s="4">
        <v>2020</v>
      </c>
      <c r="B11" s="5" t="s">
        <v>18</v>
      </c>
      <c r="C11" s="4">
        <v>5</v>
      </c>
      <c r="D11" s="4">
        <v>41000</v>
      </c>
      <c r="E11" s="4">
        <v>126</v>
      </c>
      <c r="F11" s="4">
        <v>354887.94</v>
      </c>
      <c r="G11" s="4"/>
      <c r="H11" s="4">
        <f t="shared" si="0"/>
        <v>3.5504165061230313E-4</v>
      </c>
      <c r="I11" s="4">
        <f t="shared" si="5"/>
        <v>2.5</v>
      </c>
      <c r="J11" s="4">
        <f t="shared" si="1"/>
        <v>1.7736339682323577E-3</v>
      </c>
      <c r="K11" s="4">
        <f t="shared" si="4"/>
        <v>99410.996790208446</v>
      </c>
      <c r="L11" s="4">
        <f t="shared" si="2"/>
        <v>176.31872072295158</v>
      </c>
      <c r="M11" s="4">
        <f t="shared" si="3"/>
        <v>496614.18714923481</v>
      </c>
      <c r="O11">
        <f t="shared" si="6"/>
        <v>0.11552942599289229</v>
      </c>
      <c r="P11">
        <f t="shared" si="7"/>
        <v>20000.000000000004</v>
      </c>
      <c r="Q11">
        <f t="shared" si="8"/>
        <v>5.6355817557508445E-2</v>
      </c>
      <c r="R11">
        <f t="shared" si="9"/>
        <v>4.966141871492348</v>
      </c>
      <c r="S11">
        <f t="shared" si="10"/>
        <v>0.27987098527452631</v>
      </c>
    </row>
    <row r="12" spans="1:22" x14ac:dyDescent="0.2">
      <c r="A12" s="4">
        <v>2020</v>
      </c>
      <c r="B12" s="5" t="s">
        <v>19</v>
      </c>
      <c r="C12" s="4">
        <v>5</v>
      </c>
      <c r="D12" s="4">
        <v>20000</v>
      </c>
      <c r="E12" s="4">
        <v>157</v>
      </c>
      <c r="F12" s="4">
        <v>318200.69</v>
      </c>
      <c r="G12" s="4"/>
      <c r="H12" s="4">
        <f t="shared" si="0"/>
        <v>4.9339930721080459E-4</v>
      </c>
      <c r="I12" s="4">
        <f t="shared" si="5"/>
        <v>2.5</v>
      </c>
      <c r="J12" s="4">
        <f t="shared" si="1"/>
        <v>2.4639572490548212E-3</v>
      </c>
      <c r="K12" s="4">
        <f t="shared" si="4"/>
        <v>99234.678069485497</v>
      </c>
      <c r="L12" s="4">
        <f t="shared" si="2"/>
        <v>244.51000438693026</v>
      </c>
      <c r="M12" s="4">
        <f t="shared" si="3"/>
        <v>495562.11533646018</v>
      </c>
      <c r="O12">
        <f t="shared" si="6"/>
        <v>6.285341493131269E-2</v>
      </c>
      <c r="P12">
        <f t="shared" si="7"/>
        <v>9756.0975609756115</v>
      </c>
      <c r="Q12">
        <f t="shared" si="8"/>
        <v>3.0660202405518391E-2</v>
      </c>
      <c r="R12">
        <f t="shared" si="9"/>
        <v>4.9556211533646017</v>
      </c>
      <c r="S12">
        <f t="shared" si="10"/>
        <v>0.15194034760722719</v>
      </c>
    </row>
    <row r="13" spans="1:22" x14ac:dyDescent="0.2">
      <c r="A13" s="4">
        <v>2020</v>
      </c>
      <c r="B13" s="5" t="s">
        <v>20</v>
      </c>
      <c r="C13" s="4">
        <v>5</v>
      </c>
      <c r="D13" s="4">
        <v>5000</v>
      </c>
      <c r="E13" s="4">
        <v>208</v>
      </c>
      <c r="F13" s="4">
        <v>309927.38</v>
      </c>
      <c r="G13" s="4"/>
      <c r="H13" s="4">
        <f t="shared" si="0"/>
        <v>6.7112495836927992E-4</v>
      </c>
      <c r="I13" s="4">
        <f t="shared" si="5"/>
        <v>2.5</v>
      </c>
      <c r="J13" s="4">
        <f t="shared" si="1"/>
        <v>3.3500041134185126E-3</v>
      </c>
      <c r="K13" s="4">
        <f t="shared" si="4"/>
        <v>98990.168065098565</v>
      </c>
      <c r="L13" s="4">
        <f t="shared" si="2"/>
        <v>331.6174702060701</v>
      </c>
      <c r="M13" s="4">
        <f t="shared" si="3"/>
        <v>494121.79664997762</v>
      </c>
      <c r="O13">
        <f t="shared" si="6"/>
        <v>1.6132811499261535E-2</v>
      </c>
      <c r="P13">
        <f t="shared" si="7"/>
        <v>2439.0243902439029</v>
      </c>
      <c r="Q13">
        <f t="shared" si="8"/>
        <v>7.8696641459812394E-3</v>
      </c>
      <c r="R13">
        <f t="shared" si="9"/>
        <v>4.9412179664997762</v>
      </c>
      <c r="S13">
        <f t="shared" si="10"/>
        <v>3.888572586844162E-2</v>
      </c>
    </row>
    <row r="14" spans="1:22" x14ac:dyDescent="0.2">
      <c r="A14" s="4">
        <v>2020</v>
      </c>
      <c r="B14" s="5" t="s">
        <v>21</v>
      </c>
      <c r="C14" s="4">
        <v>5</v>
      </c>
      <c r="D14" s="4">
        <v>0</v>
      </c>
      <c r="E14" s="4">
        <v>327</v>
      </c>
      <c r="F14" s="4">
        <v>329720.78000000003</v>
      </c>
      <c r="G14" s="4"/>
      <c r="H14" s="4">
        <f t="shared" si="0"/>
        <v>9.9174823012368224E-4</v>
      </c>
      <c r="I14" s="4">
        <f t="shared" si="5"/>
        <v>2.5</v>
      </c>
      <c r="J14" s="4">
        <f t="shared" si="1"/>
        <v>4.9464770010904631E-3</v>
      </c>
      <c r="K14" s="4">
        <f t="shared" si="4"/>
        <v>98658.550594892498</v>
      </c>
      <c r="L14" s="4">
        <f t="shared" si="2"/>
        <v>488.01225147855558</v>
      </c>
      <c r="M14" s="4">
        <f t="shared" si="3"/>
        <v>492072.72234576615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4.9207272234576616</v>
      </c>
      <c r="S14">
        <f t="shared" si="10"/>
        <v>0</v>
      </c>
    </row>
    <row r="15" spans="1:22" x14ac:dyDescent="0.2">
      <c r="A15">
        <v>2020</v>
      </c>
      <c r="B15" s="2" t="s">
        <v>22</v>
      </c>
      <c r="C15">
        <v>5</v>
      </c>
      <c r="E15">
        <v>541</v>
      </c>
      <c r="F15">
        <v>331062.39</v>
      </c>
      <c r="H15">
        <f t="shared" si="0"/>
        <v>1.6341330708087981E-3</v>
      </c>
      <c r="I15">
        <f t="shared" si="5"/>
        <v>2.5</v>
      </c>
      <c r="J15">
        <f t="shared" si="1"/>
        <v>8.1374212809781164E-3</v>
      </c>
      <c r="K15">
        <f t="shared" si="4"/>
        <v>98170.538343413951</v>
      </c>
      <c r="L15">
        <f t="shared" si="2"/>
        <v>798.85502788077486</v>
      </c>
      <c r="M15" s="3">
        <f t="shared" si="3"/>
        <v>488855.55414736777</v>
      </c>
    </row>
    <row r="16" spans="1:22" x14ac:dyDescent="0.2">
      <c r="A16">
        <v>2020</v>
      </c>
      <c r="B16" s="2" t="s">
        <v>23</v>
      </c>
      <c r="C16">
        <v>5</v>
      </c>
      <c r="E16">
        <v>846</v>
      </c>
      <c r="F16">
        <v>312354.05</v>
      </c>
      <c r="H16">
        <f t="shared" si="0"/>
        <v>2.7084649614756077E-3</v>
      </c>
      <c r="I16">
        <f t="shared" si="5"/>
        <v>2.5</v>
      </c>
      <c r="J16">
        <f t="shared" si="1"/>
        <v>1.3451244248042853E-2</v>
      </c>
      <c r="K16">
        <f t="shared" si="4"/>
        <v>97371.68331553317</v>
      </c>
      <c r="L16">
        <f t="shared" si="2"/>
        <v>1309.7702951203157</v>
      </c>
      <c r="M16" s="3">
        <f t="shared" si="3"/>
        <v>483583.990839865</v>
      </c>
    </row>
    <row r="17" spans="1:15" x14ac:dyDescent="0.2">
      <c r="A17">
        <v>2020</v>
      </c>
      <c r="B17" s="2" t="s">
        <v>24</v>
      </c>
      <c r="C17">
        <v>5</v>
      </c>
      <c r="E17">
        <v>1340</v>
      </c>
      <c r="F17">
        <v>283752.99</v>
      </c>
      <c r="H17">
        <f t="shared" si="0"/>
        <v>4.7224171981412426E-3</v>
      </c>
      <c r="I17">
        <f t="shared" si="5"/>
        <v>2.5</v>
      </c>
      <c r="J17">
        <f t="shared" si="1"/>
        <v>2.3336573401760811E-2</v>
      </c>
      <c r="K17">
        <f t="shared" si="4"/>
        <v>96061.913020412845</v>
      </c>
      <c r="L17">
        <f t="shared" si="2"/>
        <v>2241.755884314427</v>
      </c>
      <c r="M17" s="3">
        <f t="shared" si="3"/>
        <v>474705.17539127817</v>
      </c>
    </row>
    <row r="18" spans="1:15" x14ac:dyDescent="0.2">
      <c r="A18">
        <v>2020</v>
      </c>
      <c r="B18" s="2" t="s">
        <v>25</v>
      </c>
      <c r="C18">
        <v>5</v>
      </c>
      <c r="E18">
        <v>2199</v>
      </c>
      <c r="F18">
        <v>271952.94</v>
      </c>
      <c r="H18">
        <f t="shared" si="0"/>
        <v>8.0859578131422302E-3</v>
      </c>
      <c r="I18">
        <f t="shared" si="5"/>
        <v>2.5</v>
      </c>
      <c r="J18">
        <f t="shared" si="1"/>
        <v>3.9628699093070464E-2</v>
      </c>
      <c r="K18">
        <f t="shared" si="4"/>
        <v>93820.157136098424</v>
      </c>
      <c r="L18">
        <f t="shared" si="2"/>
        <v>3717.9707760110318</v>
      </c>
      <c r="M18" s="3">
        <f t="shared" si="3"/>
        <v>459805.85874046449</v>
      </c>
    </row>
    <row r="19" spans="1:15" x14ac:dyDescent="0.2">
      <c r="A19">
        <v>2020</v>
      </c>
      <c r="B19" s="2" t="s">
        <v>26</v>
      </c>
      <c r="C19">
        <v>5</v>
      </c>
      <c r="E19">
        <v>4021</v>
      </c>
      <c r="F19">
        <v>285102.88</v>
      </c>
      <c r="H19">
        <f t="shared" si="0"/>
        <v>1.4103680748507345E-2</v>
      </c>
      <c r="I19">
        <f t="shared" si="5"/>
        <v>2.5</v>
      </c>
      <c r="J19">
        <f t="shared" si="1"/>
        <v>6.8116664517516162E-2</v>
      </c>
      <c r="K19">
        <f t="shared" si="4"/>
        <v>90102.186360087391</v>
      </c>
      <c r="L19">
        <f t="shared" si="2"/>
        <v>6137.4604005847932</v>
      </c>
      <c r="M19" s="3">
        <f t="shared" si="3"/>
        <v>435167.28079897497</v>
      </c>
    </row>
    <row r="20" spans="1:15" x14ac:dyDescent="0.2">
      <c r="A20">
        <v>2020</v>
      </c>
      <c r="B20" s="2" t="s">
        <v>27</v>
      </c>
      <c r="C20">
        <v>5</v>
      </c>
      <c r="E20">
        <v>5723</v>
      </c>
      <c r="F20">
        <v>230553.04</v>
      </c>
      <c r="H20">
        <f t="shared" si="0"/>
        <v>2.4822921441417557E-2</v>
      </c>
      <c r="I20">
        <f t="shared" si="5"/>
        <v>2.5</v>
      </c>
      <c r="J20">
        <f t="shared" si="1"/>
        <v>0.11686243932975071</v>
      </c>
      <c r="K20">
        <f t="shared" si="4"/>
        <v>83964.725959502597</v>
      </c>
      <c r="L20">
        <f t="shared" si="2"/>
        <v>9812.322693281516</v>
      </c>
      <c r="M20" s="3">
        <f t="shared" si="3"/>
        <v>395292.8230643092</v>
      </c>
    </row>
    <row r="21" spans="1:15" x14ac:dyDescent="0.2">
      <c r="A21">
        <v>2020</v>
      </c>
      <c r="B21" s="2" t="s">
        <v>28</v>
      </c>
      <c r="C21">
        <v>5</v>
      </c>
      <c r="E21">
        <v>7469</v>
      </c>
      <c r="F21">
        <v>153631.23000000001</v>
      </c>
      <c r="H21">
        <f t="shared" si="0"/>
        <v>4.8616417378159374E-2</v>
      </c>
      <c r="I21">
        <f t="shared" si="5"/>
        <v>2.5</v>
      </c>
      <c r="J21">
        <f t="shared" si="1"/>
        <v>0.21673935903767141</v>
      </c>
      <c r="K21">
        <f t="shared" si="4"/>
        <v>74152.403266221081</v>
      </c>
      <c r="L21">
        <f t="shared" si="2"/>
        <v>16071.744355023689</v>
      </c>
      <c r="M21" s="3">
        <f t="shared" si="3"/>
        <v>330582.65544354625</v>
      </c>
    </row>
    <row r="22" spans="1:15" x14ac:dyDescent="0.2">
      <c r="A22">
        <v>2020</v>
      </c>
      <c r="B22" s="2" t="s">
        <v>29</v>
      </c>
      <c r="C22">
        <v>5</v>
      </c>
      <c r="E22">
        <v>9716</v>
      </c>
      <c r="F22">
        <v>99277.38</v>
      </c>
      <c r="H22">
        <f t="shared" si="0"/>
        <v>9.7867208018583882E-2</v>
      </c>
      <c r="I22">
        <f t="shared" si="5"/>
        <v>2.5</v>
      </c>
      <c r="J22">
        <f t="shared" si="1"/>
        <v>0.39314582861593406</v>
      </c>
      <c r="K22">
        <f t="shared" si="4"/>
        <v>58080.658911197395</v>
      </c>
      <c r="L22">
        <f t="shared" si="2"/>
        <v>22834.168774202135</v>
      </c>
      <c r="M22" s="3">
        <f t="shared" si="3"/>
        <v>233317.87262048165</v>
      </c>
    </row>
    <row r="23" spans="1:15" x14ac:dyDescent="0.2">
      <c r="A23">
        <v>2020</v>
      </c>
      <c r="B23" s="2" t="s">
        <v>30</v>
      </c>
      <c r="C23">
        <v>5</v>
      </c>
      <c r="E23">
        <v>9806</v>
      </c>
      <c r="F23">
        <v>51826.38</v>
      </c>
      <c r="H23">
        <f t="shared" si="0"/>
        <v>0.18920866168927872</v>
      </c>
      <c r="I23">
        <f t="shared" si="5"/>
        <v>2.5</v>
      </c>
      <c r="J23">
        <f t="shared" si="1"/>
        <v>0.64224670814177054</v>
      </c>
      <c r="K23">
        <f t="shared" si="4"/>
        <v>35246.490136995264</v>
      </c>
      <c r="L23">
        <f t="shared" si="2"/>
        <v>22636.942264036592</v>
      </c>
      <c r="M23" s="3">
        <f t="shared" si="3"/>
        <v>119640.09502488485</v>
      </c>
    </row>
    <row r="24" spans="1:15" x14ac:dyDescent="0.2">
      <c r="A24">
        <v>2020</v>
      </c>
      <c r="B24" s="2" t="s">
        <v>31</v>
      </c>
      <c r="C24">
        <v>5</v>
      </c>
      <c r="E24">
        <v>4912</v>
      </c>
      <c r="F24">
        <v>15492.52</v>
      </c>
      <c r="H24">
        <f t="shared" si="0"/>
        <v>0.31705623100696334</v>
      </c>
      <c r="I24">
        <f t="shared" si="5"/>
        <v>2.5</v>
      </c>
      <c r="J24">
        <f t="shared" si="1"/>
        <v>0.8843273854875251</v>
      </c>
      <c r="K24">
        <f t="shared" si="4"/>
        <v>12609.547872958672</v>
      </c>
      <c r="L24">
        <f t="shared" si="2"/>
        <v>11150.968502673326</v>
      </c>
      <c r="M24" s="3">
        <f t="shared" si="3"/>
        <v>35170.318108110048</v>
      </c>
    </row>
    <row r="25" spans="1:15" x14ac:dyDescent="0.2">
      <c r="A25">
        <v>2020</v>
      </c>
      <c r="B25" s="2" t="s">
        <v>32</v>
      </c>
      <c r="C25">
        <v>5</v>
      </c>
      <c r="E25">
        <v>1003.99</v>
      </c>
      <c r="F25">
        <v>1974.01</v>
      </c>
      <c r="H25">
        <f t="shared" si="0"/>
        <v>0.50860431304805953</v>
      </c>
      <c r="I25">
        <f>1/H25</f>
        <v>1.9661650016434427</v>
      </c>
      <c r="J25">
        <v>1</v>
      </c>
      <c r="K25">
        <f t="shared" si="4"/>
        <v>1458.5793702853464</v>
      </c>
      <c r="L25">
        <f t="shared" si="2"/>
        <v>1458.5793702853464</v>
      </c>
      <c r="M25" s="3">
        <f>K25/H25</f>
        <v>2867.8077099741795</v>
      </c>
    </row>
    <row r="26" spans="1:15" ht="64" x14ac:dyDescent="0.2">
      <c r="N26" s="1" t="s">
        <v>48</v>
      </c>
      <c r="O26">
        <f>SUM(O8:O14)*5</f>
        <v>1.667311192630323</v>
      </c>
    </row>
    <row r="28" spans="1:15" ht="48" x14ac:dyDescent="0.2">
      <c r="B28" s="2" t="s">
        <v>37</v>
      </c>
      <c r="C28" t="s">
        <v>38</v>
      </c>
      <c r="N28" s="1" t="s">
        <v>49</v>
      </c>
      <c r="O28">
        <f>SUM(Q8:Q14)*5</f>
        <v>0.81332253299040169</v>
      </c>
    </row>
    <row r="29" spans="1:15" x14ac:dyDescent="0.2">
      <c r="B29" t="s">
        <v>33</v>
      </c>
      <c r="C29">
        <v>1.05</v>
      </c>
      <c r="N29" t="s">
        <v>52</v>
      </c>
      <c r="O29">
        <f>SUM(S8:S14)</f>
        <v>0.80790130162411256</v>
      </c>
    </row>
    <row r="31" spans="1:15" x14ac:dyDescent="0.2">
      <c r="J3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reproduction</vt:lpstr>
    </vt:vector>
  </TitlesOfParts>
  <Company>OEAW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Kebede, Endale Birhanu</dc:creator>
  <cp:lastModifiedBy>wh7jjx81oa@univie.onmicrosoft.com</cp:lastModifiedBy>
  <dcterms:created xsi:type="dcterms:W3CDTF">2022-11-15T16:10:05Z</dcterms:created>
  <dcterms:modified xsi:type="dcterms:W3CDTF">2024-11-05T10:29:34Z</dcterms:modified>
</cp:coreProperties>
</file>