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7a68b5da73873d2/Desktop/GitHub/Deloitte_Project/"/>
    </mc:Choice>
  </mc:AlternateContent>
  <xr:revisionPtr revIDLastSave="6" documentId="8_{E51FC9A8-ED52-4B3C-8EC6-543713FB2396}" xr6:coauthVersionLast="47" xr6:coauthVersionMax="47" xr10:uidLastSave="{DEB3CB84-569C-4130-9C31-E6411BF1AB3F}"/>
  <bookViews>
    <workbookView xWindow="-108" yWindow="-108" windowWidth="23256" windowHeight="12456" activeTab="1" xr2:uid="{00000000-000D-0000-FFFF-FFFF00000000}"/>
  </bookViews>
  <sheets>
    <sheet name="Cleaned_dataset_IF" sheetId="1" r:id="rId1"/>
    <sheet name="COUNTIF_SUMIFS" sheetId="2" r:id="rId2"/>
    <sheet name="AVERAGEIF" sheetId="3" r:id="rId3"/>
    <sheet name="Pivot_Table" sheetId="5" r:id="rId4"/>
  </sheets>
  <definedNames>
    <definedName name="_xlnm._FilterDatabase" localSheetId="0" hidden="1">Cleaned_dataset_IF!$E$1:$E$103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9" i="2"/>
  <c r="B43" i="2" s="1"/>
  <c r="B40" i="2"/>
  <c r="B41" i="2"/>
  <c r="B42" i="2"/>
  <c r="B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B21" i="2"/>
  <c r="B22" i="2"/>
  <c r="B9" i="3"/>
  <c r="B8" i="3"/>
  <c r="B7" i="3"/>
  <c r="B6" i="3"/>
  <c r="B5" i="3"/>
  <c r="B4" i="3"/>
  <c r="B3" i="3"/>
  <c r="G102" i="1"/>
  <c r="C8" i="2"/>
  <c r="B8" i="2"/>
  <c r="C7" i="2"/>
  <c r="B7" i="2"/>
  <c r="C6" i="2"/>
  <c r="B6" i="2"/>
  <c r="C5" i="2"/>
  <c r="B5" i="2"/>
  <c r="C4" i="2"/>
  <c r="B4" i="2"/>
  <c r="C3" i="2"/>
  <c r="B3" i="2"/>
  <c r="C2" i="2"/>
  <c r="F102" i="1"/>
  <c r="N4" i="1"/>
  <c r="N3" i="1"/>
  <c r="N2" i="1"/>
  <c r="B23" i="2" l="1"/>
  <c r="B10" i="3"/>
  <c r="B9" i="2"/>
  <c r="C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Konstantinos Manos</author>
  </authors>
  <commentList>
    <comment ref="K1" authorId="0" shapeId="0" xr:uid="{A0D75708-9C80-4E1B-B1CD-98400431DF8F}">
      <text>
        <r>
          <rPr>
            <b/>
            <sz val="9"/>
            <color indexed="81"/>
            <rFont val="Tahoma"/>
            <family val="2"/>
          </rPr>
          <t>Konstantinos Manos:</t>
        </r>
        <r>
          <rPr>
            <sz val="9"/>
            <color indexed="81"/>
            <rFont val="Tahoma"/>
            <family val="2"/>
          </rPr>
          <t xml:space="preserve">
If an asset is expired, mark "Yes" otherwise, mark "No"</t>
        </r>
      </text>
    </comment>
    <comment ref="F102" authorId="0" shapeId="0" xr:uid="{5CB8C4F4-AEB2-484C-B6BA-87ED5B3B3905}">
      <text>
        <r>
          <rPr>
            <b/>
            <sz val="9"/>
            <color indexed="81"/>
            <rFont val="Tahoma"/>
            <family val="2"/>
          </rPr>
          <t>Konstantinos Manos:</t>
        </r>
        <r>
          <rPr>
            <sz val="9"/>
            <color indexed="81"/>
            <rFont val="Tahoma"/>
            <family val="2"/>
          </rPr>
          <t xml:space="preserve">
Sum purchase cost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Konstantinos Manos</author>
  </authors>
  <commentList>
    <comment ref="B2" authorId="0" shapeId="0" xr:uid="{4F816408-DDF1-4353-BA53-C543F92005E8}">
      <text>
        <r>
          <rPr>
            <b/>
            <sz val="9"/>
            <color indexed="81"/>
            <rFont val="Tahoma"/>
            <family val="2"/>
          </rPr>
          <t>Konstantinos Manos:</t>
        </r>
        <r>
          <rPr>
            <sz val="9"/>
            <color indexed="81"/>
            <rFont val="Tahoma"/>
            <family val="2"/>
          </rPr>
          <t xml:space="preserve">
This counts how many Laptops are in column B</t>
        </r>
      </text>
    </comment>
    <comment ref="C2" authorId="0" shapeId="0" xr:uid="{7339A268-4721-4E05-A0AE-2868753DA81A}">
      <text>
        <r>
          <rPr>
            <b/>
            <sz val="9"/>
            <color indexed="81"/>
            <rFont val="Tahoma"/>
            <family val="2"/>
          </rPr>
          <t>Konstantinos Manos:</t>
        </r>
        <r>
          <rPr>
            <sz val="9"/>
            <color indexed="81"/>
            <rFont val="Tahoma"/>
            <family val="2"/>
          </rPr>
          <t xml:space="preserve">
This sums all values in Purchase_Cost (Column F) where Asset_Type (Column B) = "Laptop"</t>
        </r>
      </text>
    </comment>
    <comment ref="B21" authorId="0" shapeId="0" xr:uid="{D45FF90F-9DAB-4F58-8E31-8B18457DD68C}">
      <text>
        <r>
          <rPr>
            <b/>
            <sz val="9"/>
            <color indexed="81"/>
            <rFont val="Tahoma"/>
            <family val="2"/>
          </rPr>
          <t>Konstantinos Manos:</t>
        </r>
        <r>
          <rPr>
            <sz val="9"/>
            <color indexed="81"/>
            <rFont val="Tahoma"/>
            <family val="2"/>
          </rPr>
          <t xml:space="preserve">
Counts all occurrences of "Non-Compliant" in Compliance_Status (Column J)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Konstantinos Manos</author>
  </authors>
  <commentList>
    <comment ref="B2" authorId="0" shapeId="0" xr:uid="{8BD9BE48-649B-4114-9167-DB99D5387B2D}">
      <text>
        <r>
          <rPr>
            <b/>
            <sz val="9"/>
            <color indexed="81"/>
            <rFont val="Tahoma"/>
            <family val="2"/>
          </rPr>
          <t>Konstantinos Manos:</t>
        </r>
        <r>
          <rPr>
            <sz val="9"/>
            <color indexed="81"/>
            <rFont val="Tahoma"/>
            <family val="2"/>
          </rPr>
          <t xml:space="preserve">
Finds the average Maintenance_Cost (Column G) where Vendor (Column C) = "Dell"</t>
        </r>
      </text>
    </comment>
  </commentList>
</comments>
</file>

<file path=xl/sharedStrings.xml><?xml version="1.0" encoding="utf-8"?>
<sst xmlns="http://schemas.openxmlformats.org/spreadsheetml/2006/main" count="578" uniqueCount="152">
  <si>
    <t>Asset_ID</t>
  </si>
  <si>
    <t>Asset_Type</t>
  </si>
  <si>
    <t>Vendor</t>
  </si>
  <si>
    <t>Purchase_Date</t>
  </si>
  <si>
    <t>Status</t>
  </si>
  <si>
    <t>Purchase_Cost</t>
  </si>
  <si>
    <t>Maintenance_Cost</t>
  </si>
  <si>
    <t>License_Fee</t>
  </si>
  <si>
    <t>Last_Used_Date</t>
  </si>
  <si>
    <t>Compliance_Status</t>
  </si>
  <si>
    <t>A001</t>
  </si>
  <si>
    <t>Networking</t>
  </si>
  <si>
    <t>Oracle</t>
  </si>
  <si>
    <t>Inactive</t>
  </si>
  <si>
    <t>Non-Compliant</t>
  </si>
  <si>
    <t>A002</t>
  </si>
  <si>
    <t>Cloud</t>
  </si>
  <si>
    <t>Cisco</t>
  </si>
  <si>
    <t>Compliant</t>
  </si>
  <si>
    <t>A003</t>
  </si>
  <si>
    <t>Storage</t>
  </si>
  <si>
    <t>Google</t>
  </si>
  <si>
    <t>Active</t>
  </si>
  <si>
    <t>A004</t>
  </si>
  <si>
    <t>Server</t>
  </si>
  <si>
    <t>AWS</t>
  </si>
  <si>
    <t>Under Maintenance</t>
  </si>
  <si>
    <t>A005</t>
  </si>
  <si>
    <t>Database</t>
  </si>
  <si>
    <t>A006</t>
  </si>
  <si>
    <t>Software</t>
  </si>
  <si>
    <t>Dell</t>
  </si>
  <si>
    <t>A007</t>
  </si>
  <si>
    <t>Laptop</t>
  </si>
  <si>
    <t>A008</t>
  </si>
  <si>
    <t>A009</t>
  </si>
  <si>
    <t>HP</t>
  </si>
  <si>
    <t>A010</t>
  </si>
  <si>
    <t>IBM</t>
  </si>
  <si>
    <t>A011</t>
  </si>
  <si>
    <t>A012</t>
  </si>
  <si>
    <t>A013</t>
  </si>
  <si>
    <t>Microsoft</t>
  </si>
  <si>
    <t>Expired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</si>
  <si>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</si>
  <si>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</si>
  <si>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</si>
  <si>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</si>
  <si>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</si>
  <si>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</si>
  <si>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</si>
  <si>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</si>
  <si>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</si>
  <si>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</si>
  <si>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</si>
  <si>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</si>
  <si>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</si>
  <si>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</si>
  <si>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</si>
  <si>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</si>
  <si>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</si>
  <si>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</si>
  <si>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</si>
  <si>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</si>
  <si>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</si>
  <si>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</si>
  <si>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</si>
  <si>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</si>
  <si>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</si>
  <si>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</si>
  <si>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</si>
  <si>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</si>
  <si>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</si>
  <si>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</si>
  <si>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</si>
  <si>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</si>
  <si>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</si>
  <si>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</si>
  <si>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</si>
  <si>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</si>
  <si>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</si>
  <si>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</si>
  <si>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</si>
  <si>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</si>
  <si>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</si>
  <si>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</si>
  <si>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</si>
  <si>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</si>
  <si>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</si>
  <si>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</si>
  <si>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</si>
  <si>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</si>
  <si>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</si>
  <si>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</si>
  <si>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</si>
  <si>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</si>
  <si>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</si>
  <si>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</si>
  <si>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</si>
  <si>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</si>
  <si>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</si>
  <si>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</si>
  <si>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</si>
  <si>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</si>
  <si>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</si>
  <si>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</si>
  <si>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</si>
  <si>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</si>
  <si>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</si>
  <si>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</si>
  <si>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</si>
  <si>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</si>
  <si>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</si>
  <si>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</si>
  <si>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</si>
  <si>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</si>
  <si>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</si>
  <si>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</si>
  <si>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</si>
  <si>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</si>
  <si>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</si>
  <si>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</si>
  <si>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</si>
  <si>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</si>
  <si>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</si>
  <si>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</si>
  <si>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</si>
  <si>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</si>
  <si>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</si>
  <si>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</si>
  <si>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</si>
  <si>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Missing Values</t>
  </si>
  <si>
    <t xml:space="preserve">Total_Purchase_Cost_per_Asset_Type </t>
  </si>
  <si>
    <t xml:space="preserve">Unique_Asset_Type </t>
  </si>
  <si>
    <t>SUM</t>
  </si>
  <si>
    <t>Average_Maintenance_Cost_per_Vendor</t>
  </si>
  <si>
    <t>AVG</t>
  </si>
  <si>
    <t>Non-Compiant</t>
  </si>
  <si>
    <t>Num_Compliance_Status</t>
  </si>
  <si>
    <t>Needs_Replacement</t>
  </si>
  <si>
    <t>Asset</t>
  </si>
  <si>
    <t>Num_Status</t>
  </si>
  <si>
    <t>(blank)</t>
  </si>
  <si>
    <t>Grand Total</t>
  </si>
  <si>
    <t>Total Asset per Type</t>
  </si>
  <si>
    <t>Assets</t>
  </si>
  <si>
    <t>Compliance Status</t>
  </si>
  <si>
    <t>Total Assets per Compiance Status</t>
  </si>
  <si>
    <t>Vendors</t>
  </si>
  <si>
    <t>Maintenance Cost</t>
  </si>
  <si>
    <t>Purchase Cost</t>
  </si>
  <si>
    <t>License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</si>
</sst>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Distribution by T</a:t>
            </a:r>
            <a:r>
              <a:rPr lang="en-US"/>
              <a:t>ype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COUNTIF_SUMIFS!$B$1</c:f>
              <c:strCache>
                <c:ptCount val="1"/>
                <c:pt idx="0">
                  <c:v>Unique_Asset_Type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4D2-4A19-BAC3-9FDBE90996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4D2-4A19-BAC3-9FDBE90996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4D2-4A19-BAC3-9FDBE90996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4D2-4A19-BAC3-9FDBE90996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4D2-4A19-BAC3-9FDBE90996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4D2-4A19-BAC3-9FDBE90996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4D2-4A19-BAC3-9FDBE909969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COUNTIF_SUMIFS!$A$2:$A$8</c:f>
              <c:strCache>
                <c:ptCount val="7"/>
                <c:pt idx="0">
                  <c:v>Laptop</c:v>
                </c:pt>
                <c:pt idx="1">
                  <c:v>Networking</c:v>
                </c:pt>
                <c:pt idx="2">
                  <c:v>Cloud</c:v>
                </c:pt>
                <c:pt idx="3">
                  <c:v>Storage</c:v>
                </c:pt>
                <c:pt idx="4">
                  <c:v>Server</c:v>
                </c:pt>
                <c:pt idx="5">
                  <c:v>Database</c:v>
                </c:pt>
                <c:pt idx="6">
                  <c:v>Software</c:v>
                </c:pt>
              </c:strCache>
            </c:strRef>
          </c:cat>
          <c:val>
            <c:numRef>
              <c:f>COUNTIF_SUMIFS!$B$2:$B$8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21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0-40EA-8CC2-8263FF5D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Total Purchase Cost per Asset Type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COUNTIF_SUMIFS!$C$1</c:f>
              <c:strCache>
                <c:ptCount val="1"/>
                <c:pt idx="0">
                  <c:v>Total_Purchase_Cost_per_Asset_Type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COUNTIF_SUMIFS!$A$2:$A$8</c:f>
              <c:strCache>
                <c:ptCount val="7"/>
                <c:pt idx="0">
                  <c:v>Laptop</c:v>
                </c:pt>
                <c:pt idx="1">
                  <c:v>Networking</c:v>
                </c:pt>
                <c:pt idx="2">
                  <c:v>Cloud</c:v>
                </c:pt>
                <c:pt idx="3">
                  <c:v>Storage</c:v>
                </c:pt>
                <c:pt idx="4">
                  <c:v>Server</c:v>
                </c:pt>
                <c:pt idx="5">
                  <c:v>Database</c:v>
                </c:pt>
                <c:pt idx="6">
                  <c:v>Software</c:v>
                </c:pt>
              </c:strCache>
            </c:strRef>
          </c:cat>
          <c:val>
            <c:numRef>
              <c:f>COUNTIF_SUMIFS!$C$2:$C$8</c:f>
              <c:numCache>
                <c:formatCode>General</c:formatCode>
                <c:ptCount val="7"/>
                <c:pt idx="0">
                  <c:v>65430.85</c:v>
                </c:pt>
                <c:pt idx="1">
                  <c:v>84348.02</c:v>
                </c:pt>
                <c:pt idx="2">
                  <c:v>63875.54</c:v>
                </c:pt>
                <c:pt idx="3">
                  <c:v>87312.12</c:v>
                </c:pt>
                <c:pt idx="4">
                  <c:v>66882.19</c:v>
                </c:pt>
                <c:pt idx="5">
                  <c:v>102818.09999999999</c:v>
                </c:pt>
                <c:pt idx="6">
                  <c:v>61865.139999999992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7-4074-9D59-A93092A962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26887808"/>
        <c:axId val="1826888288"/>
      </c:barChart>
      <c:catAx>
        <c:axId val="182688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88288"/>
        <c:crosses val="autoZero"/>
        <c:auto val="1"/>
        <c:lblAlgn val="ctr"/>
        <c:lblOffset val="100"/>
        <c:noMultiLvlLbl val="0"/>
      </c:catAx>
      <c:valAx>
        <c:axId val="182688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8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Non-Compliant vs. Compliant Assets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COUNTIF_SUMIFS!$B$20</c:f>
              <c:strCache>
                <c:ptCount val="1"/>
                <c:pt idx="0">
                  <c:v>Num_Compliance_Status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07-4D90-A052-402956D342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COUNTIF_SUMIFS!$A$21:$A$22</c:f>
              <c:strCache>
                <c:ptCount val="2"/>
                <c:pt idx="0">
                  <c:v>Non-Compiant</c:v>
                </c:pt>
                <c:pt idx="1">
                  <c:v>Compliant</c:v>
                </c:pt>
              </c:strCache>
            </c:strRef>
          </c:cat>
          <c:val>
            <c:numRef>
              <c:f>COUNTIF_SUMIFS!$B$21:$B$22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7-4D90-A052-402956D34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0499504"/>
        <c:axId val="1788265744"/>
      </c:barChart>
      <c:catAx>
        <c:axId val="9204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65744"/>
        <c:crosses val="autoZero"/>
        <c:auto val="1"/>
        <c:lblAlgn val="ctr"/>
        <c:lblOffset val="100"/>
        <c:noMultiLvlLbl val="0"/>
      </c:catAx>
      <c:valAx>
        <c:axId val="17882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Proportion of Expired, Inactive, Active, and Under Maintenance assets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COUNTIF_SUMIFS!$B$38</c:f>
              <c:strCache>
                <c:ptCount val="1"/>
                <c:pt idx="0">
                  <c:v>Num_Status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92-4450-96FD-A84857BF41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92-4450-96FD-A84857BF41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92-4450-96FD-A84857BF41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92-4450-96FD-A84857BF41C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COUNTIF_SUMIFS!$A$39:$A$42</c:f>
              <c:strCache>
                <c:ptCount val="4"/>
                <c:pt idx="0">
                  <c:v>Inactive</c:v>
                </c:pt>
                <c:pt idx="1">
                  <c:v>Active</c:v>
                </c:pt>
                <c:pt idx="2">
                  <c:v>Under Maintenance</c:v>
                </c:pt>
                <c:pt idx="3">
                  <c:v>Expired</c:v>
                </c:pt>
              </c:strCache>
            </c:strRef>
          </c:cat>
          <c:val>
            <c:numRef>
              <c:f>COUNTIF_SUMIFS!$B$39:$B$42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31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92-4450-96FD-A84857BF4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Maintenance Cost per Vendor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AVERAGEIF!$B$1</c:f>
              <c:strCache>
                <c:ptCount val="1"/>
                <c:pt idx="0">
                  <c:v>Average_Maintenance_Cost_per_Vendor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0F4-4414-B657-BC491842356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0F4-4414-B657-BC49184235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AVERAGEIF!$A$2:$A$9</c:f>
              <c:strCache>
                <c:ptCount val="8"/>
                <c:pt idx="0">
                  <c:v>Dell</c:v>
                </c:pt>
                <c:pt idx="1">
                  <c:v>Google</c:v>
                </c:pt>
                <c:pt idx="2">
                  <c:v>IBM</c:v>
                </c:pt>
                <c:pt idx="3">
                  <c:v>AWS</c:v>
                </c:pt>
                <c:pt idx="4">
                  <c:v>Cisco</c:v>
                </c:pt>
                <c:pt idx="5">
                  <c:v>HP</c:v>
                </c:pt>
                <c:pt idx="6">
                  <c:v>Microsoft</c:v>
                </c:pt>
                <c:pt idx="7">
                  <c:v>Oracle</c:v>
                </c:pt>
              </c:strCache>
            </c:strRef>
          </c:cat>
          <c:val>
            <c:numRef>
              <c:f>AVERAGEIF!$B$2:$B$9</c:f>
              <c:numCache>
                <c:formatCode>General</c:formatCode>
                <c:ptCount val="8"/>
                <c:pt idx="0">
                  <c:v>919.44799999999998</c:v>
                </c:pt>
                <c:pt idx="1">
                  <c:v>1006.2928571428572</c:v>
                </c:pt>
                <c:pt idx="2">
                  <c:v>1215.5487500000002</c:v>
                </c:pt>
                <c:pt idx="3">
                  <c:v>1121.1656249999996</c:v>
                </c:pt>
                <c:pt idx="4">
                  <c:v>797.20333333333338</c:v>
                </c:pt>
                <c:pt idx="5">
                  <c:v>1266.124</c:v>
                </c:pt>
                <c:pt idx="6">
                  <c:v>1363.7354545454546</c:v>
                </c:pt>
                <c:pt idx="7">
                  <c:v>1085.5900000000001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4-4414-B657-BC49184235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46446432"/>
        <c:axId val="1646430592"/>
      </c:barChart>
      <c:catAx>
        <c:axId val="16464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430592"/>
        <c:crosses val="autoZero"/>
        <c:auto val="1"/>
        <c:lblAlgn val="ctr"/>
        <c:lblOffset val="100"/>
        <c:noMultiLvlLbl val="0"/>
      </c:catAx>
      <c:valAx>
        <c:axId val="16464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4464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[Cleaned_IT_Asset_Management.xlsx]Pivot_Table!PivotTable3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Pivot_Table!$B$2</c:f>
              <c:strCache>
                <c:ptCount val="1"/>
                <c:pt idx="0">
                  <c:v>Maintenance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Pivot_Table!$A$3:$A$11</c:f>
              <c:strCache>
                <c:ptCount val="8"/>
                <c:pt idx="0">
                  <c:v>AWS</c:v>
                </c:pt>
                <c:pt idx="1">
                  <c:v>Cisco</c:v>
                </c:pt>
                <c:pt idx="2">
                  <c:v>Dell</c:v>
                </c:pt>
                <c:pt idx="3">
                  <c:v>Google</c:v>
                </c:pt>
                <c:pt idx="4">
                  <c:v>HP</c:v>
                </c:pt>
                <c:pt idx="5">
                  <c:v>IBM</c:v>
                </c:pt>
                <c:pt idx="6">
                  <c:v>Microsoft</c:v>
                </c:pt>
                <c:pt idx="7">
                  <c:v>Oracle</c:v>
                </c:pt>
              </c:strCache>
            </c:strRef>
          </c:cat>
          <c:val>
            <c:numRef>
              <c:f>Pivot_Table!$B$3:$B$11</c:f>
              <c:numCache>
                <c:formatCode>General</c:formatCode>
                <c:ptCount val="8"/>
                <c:pt idx="0">
                  <c:v>17938.649999999994</c:v>
                </c:pt>
                <c:pt idx="1">
                  <c:v>9566.44</c:v>
                </c:pt>
                <c:pt idx="2">
                  <c:v>9194.48</c:v>
                </c:pt>
                <c:pt idx="3">
                  <c:v>14088.1</c:v>
                </c:pt>
                <c:pt idx="4">
                  <c:v>18991.86</c:v>
                </c:pt>
                <c:pt idx="5">
                  <c:v>9724.3900000000012</c:v>
                </c:pt>
                <c:pt idx="6">
                  <c:v>15001.09</c:v>
                </c:pt>
                <c:pt idx="7">
                  <c:v>15198.260000000002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8-4037-B571-DFA9D966A49A}"/>
            </c:ext>
          </c:extLst>
        </c:ser>
        <c:ser>
          <c:idx val="1"/>
          <c:order val="1"/>
          <c:tx>
            <c:strRef>
              <c:f>Pivot_Table!$C$2</c:f>
              <c:strCache>
                <c:ptCount val="1"/>
                <c:pt idx="0">
                  <c:v>Purchase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Pivot_Table!$A$3:$A$11</c:f>
              <c:strCache>
                <c:ptCount val="8"/>
                <c:pt idx="0">
                  <c:v>AWS</c:v>
                </c:pt>
                <c:pt idx="1">
                  <c:v>Cisco</c:v>
                </c:pt>
                <c:pt idx="2">
                  <c:v>Dell</c:v>
                </c:pt>
                <c:pt idx="3">
                  <c:v>Google</c:v>
                </c:pt>
                <c:pt idx="4">
                  <c:v>HP</c:v>
                </c:pt>
                <c:pt idx="5">
                  <c:v>IBM</c:v>
                </c:pt>
                <c:pt idx="6">
                  <c:v>Microsoft</c:v>
                </c:pt>
                <c:pt idx="7">
                  <c:v>Oracle</c:v>
                </c:pt>
              </c:strCache>
            </c:strRef>
          </c:cat>
          <c:val>
            <c:numRef>
              <c:f>Pivot_Table!$C$3:$C$11</c:f>
              <c:numCache>
                <c:formatCode>General</c:formatCode>
                <c:ptCount val="8"/>
                <c:pt idx="0">
                  <c:v>93055.48000000001</c:v>
                </c:pt>
                <c:pt idx="1">
                  <c:v>83206.560000000012</c:v>
                </c:pt>
                <c:pt idx="2">
                  <c:v>43537.259999999995</c:v>
                </c:pt>
                <c:pt idx="3">
                  <c:v>78441.75</c:v>
                </c:pt>
                <c:pt idx="4">
                  <c:v>76226.19</c:v>
                </c:pt>
                <c:pt idx="5">
                  <c:v>34004.97</c:v>
                </c:pt>
                <c:pt idx="6">
                  <c:v>50995.8</c:v>
                </c:pt>
                <c:pt idx="7">
                  <c:v>73063.950000000012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8-4037-B571-DFA9D966A49A}"/>
            </c:ext>
          </c:extLst>
        </c:ser>
        <c:ser>
          <c:idx val="2"/>
          <c:order val="2"/>
          <c:tx>
            <c:strRef>
              <c:f>Pivot_Table!$D$2</c:f>
              <c:strCache>
                <c:ptCount val="1"/>
                <c:pt idx="0">
                  <c:v>License 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Pivot_Table!$A$3:$A$11</c:f>
              <c:strCache>
                <c:ptCount val="8"/>
                <c:pt idx="0">
                  <c:v>AWS</c:v>
                </c:pt>
                <c:pt idx="1">
                  <c:v>Cisco</c:v>
                </c:pt>
                <c:pt idx="2">
                  <c:v>Dell</c:v>
                </c:pt>
                <c:pt idx="3">
                  <c:v>Google</c:v>
                </c:pt>
                <c:pt idx="4">
                  <c:v>HP</c:v>
                </c:pt>
                <c:pt idx="5">
                  <c:v>IBM</c:v>
                </c:pt>
                <c:pt idx="6">
                  <c:v>Microsoft</c:v>
                </c:pt>
                <c:pt idx="7">
                  <c:v>Oracle</c:v>
                </c:pt>
              </c:strCache>
            </c:strRef>
          </c:cat>
          <c:val>
            <c:numRef>
              <c:f>Pivot_Table!$D$3:$D$11</c:f>
              <c:numCache>
                <c:formatCode>General</c:formatCode>
                <c:ptCount val="8"/>
                <c:pt idx="0">
                  <c:v>36145.75</c:v>
                </c:pt>
                <c:pt idx="1">
                  <c:v>31223.410000000003</c:v>
                </c:pt>
                <c:pt idx="2">
                  <c:v>29453.040000000001</c:v>
                </c:pt>
                <c:pt idx="3">
                  <c:v>35759.030000000006</c:v>
                </c:pt>
                <c:pt idx="4">
                  <c:v>39857.699999999997</c:v>
                </c:pt>
                <c:pt idx="5">
                  <c:v>28884.36</c:v>
                </c:pt>
                <c:pt idx="6">
                  <c:v>29503.25</c:v>
                </c:pt>
                <c:pt idx="7">
                  <c:v>34400.699999999997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8-4037-B571-DFA9D966A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005871"/>
        <c:axId val="313000591"/>
      </c:barChart>
      <c:catAx>
        <c:axId val="31300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00591"/>
        <c:crosses val="autoZero"/>
        <c:auto val="1"/>
        <c:lblAlgn val="ctr"/>
        <c:lblOffset val="100"/>
        <c:noMultiLvlLbl val="0"/>
      </c:catAx>
      <c:valAx>
        <c:axId val="3130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0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0</xdr:row>
      <xdr:rowOff>22860</xdr:rowOff>
    </xdr:from>
    <xdr:to>
      <xdr:col>18</xdr:col>
      <xdr:colOff>175260</xdr:colOff>
      <xdr:row>8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5C6361-3511-9B8D-6BBD-F38484E7D032}"/>
            </a:ext>
          </a:extLst>
        </xdr:cNvPr>
        <xdr:cNvSpPr txBox="1"/>
      </xdr:nvSpPr>
      <xdr:spPr>
        <a:xfrm>
          <a:off x="18188940" y="22860"/>
          <a:ext cx="1988820" cy="1554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Replace missing values with a default value</a:t>
          </a:r>
          <a:r>
            <a:rPr lang="en-US"/>
            <a:t>:</a:t>
          </a:r>
        </a:p>
        <a:p>
          <a:r>
            <a:rPr lang="en-US" b="1"/>
            <a:t>For numerical columns</a:t>
          </a:r>
          <a:r>
            <a:rPr lang="en-US"/>
            <a:t>: Replace with 0 OR</a:t>
          </a:r>
        </a:p>
        <a:p>
          <a:r>
            <a:rPr lang="en-US"/>
            <a:t>=IF(F2="", AVERAGE(F1:F101), F2)</a:t>
          </a:r>
        </a:p>
        <a:p>
          <a:r>
            <a:rPr lang="en-US" b="1"/>
            <a:t>For text columns</a:t>
          </a:r>
          <a:r>
            <a:rPr lang="en-US"/>
            <a:t>: Replace with "Unknown"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11430</xdr:rowOff>
    </xdr:from>
    <xdr:to>
      <xdr:col>12</xdr:col>
      <xdr:colOff>304800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92728-730A-E486-13F5-E6304D5FA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3810</xdr:rowOff>
    </xdr:from>
    <xdr:to>
      <xdr:col>21</xdr:col>
      <xdr:colOff>304800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C097F-74A2-34DE-A9E0-4254FA937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601980</xdr:colOff>
      <xdr:row>19</xdr:row>
      <xdr:rowOff>3810</xdr:rowOff>
    </xdr:from>
    <xdr:to>
      <xdr:col>12</xdr:col>
      <xdr:colOff>297180</xdr:colOff>
      <xdr:row>34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773E9-4FDD-3007-D55C-67482BD91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10</xdr:col>
      <xdr:colOff>304800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0D13B7-B693-4DC1-8E69-2B840735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11430</xdr:rowOff>
    </xdr:from>
    <xdr:to>
      <xdr:col>11</xdr:col>
      <xdr:colOff>304800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AF837-951C-DE4F-5006-258E3F526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179070</xdr:rowOff>
    </xdr:from>
    <xdr:to>
      <xdr:col>12</xdr:col>
      <xdr:colOff>304800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EB78B-705C-FD7E-8000-8E59499E1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nstantinos Manos" refreshedDate="45713.692572106484" createdVersion="8" refreshedVersion="8" minRefreshableVersion="3" recordCount="103" xr:uid="{4B54AC1B-7654-4B29-B0E6-738D0AF0873B}">
  <cacheSource type="worksheet">
    <worksheetSource ref="A1:J1048576" sheet="Cleaned_dataset_IF"/>
  </cacheSource>
  <cacheFields count="10">
    <cacheField name="Asset_ID" numFmtId="0">
      <sharedItems containsBlank="1"/>
    </cacheField>
    <cacheField name="Asset_Type" numFmtId="0">
      <sharedItems containsBlank="1" count="8">
        <s v="Networking"/>
        <s v="Cloud"/>
        <s v="Storage"/>
        <s v="Server"/>
        <s v="Database"/>
        <s v="Software"/>
        <s v="Laptop"/>
        <m/>
      </sharedItems>
    </cacheField>
    <cacheField name="Vendor" numFmtId="0">
      <sharedItems containsBlank="1" count="9">
        <s v="Oracle"/>
        <s v="Cisco"/>
        <s v="Google"/>
        <s v="AWS"/>
        <s v="Dell"/>
        <s v="HP"/>
        <s v="IBM"/>
        <s v="Microsoft"/>
        <m/>
      </sharedItems>
    </cacheField>
    <cacheField name="Purchase_Date" numFmtId="164">
      <sharedItems containsNonDate="0" containsDate="1" containsString="0" containsBlank="1" minDate="2015-01-05T00:00:00" maxDate="2024-10-16T00:00:00"/>
    </cacheField>
    <cacheField name="Status" numFmtId="0">
      <sharedItems containsBlank="1"/>
    </cacheField>
    <cacheField name="Purchase_Cost" numFmtId="0">
      <sharedItems containsString="0" containsBlank="1" containsNumber="1" minValue="630.04999999999995" maxValue="532531.9600000002"/>
    </cacheField>
    <cacheField name="Maintenance_Cost" numFmtId="0">
      <sharedItems containsString="0" containsBlank="1" containsNumber="1" minValue="65.849999999999994" maxValue="1995.43"/>
    </cacheField>
    <cacheField name="License_Fee" numFmtId="0">
      <sharedItems containsString="0" containsBlank="1" containsNumber="1" minValue="183.43" maxValue="4934.22"/>
    </cacheField>
    <cacheField name="Last_Used_Date" numFmtId="164">
      <sharedItems containsNonDate="0" containsDate="1" containsString="0" containsBlank="1" minDate="2019-01-13T00:00:00" maxDate="2024-12-11T00:00:00"/>
    </cacheField>
    <cacheField name="Compliance_Status" numFmtId="0">
      <sharedItems containsBlank="1" count="3">
        <s v="Non-Compliant"/>
        <s v="Complia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s v="A001"/>
    <x v="0"/>
    <x v="0"/>
    <d v="2018-11-23T00:00:00"/>
    <s v="Inactive"/>
    <n v="6372.4"/>
    <n v="429.4"/>
    <n v="633.62"/>
    <d v="2021-11-05T00:00:00"/>
    <x v="0"/>
  </r>
  <r>
    <s v="A002"/>
    <x v="1"/>
    <x v="1"/>
    <d v="2015-09-08T00:00:00"/>
    <s v="Inactive"/>
    <n v="5888.94"/>
    <n v="1006.59"/>
    <n v="4391.5200000000004"/>
    <d v="2024-05-02T00:00:00"/>
    <x v="1"/>
  </r>
  <r>
    <s v="A003"/>
    <x v="2"/>
    <x v="2"/>
    <d v="2017-07-24T00:00:00"/>
    <s v="Active"/>
    <n v="7888.27"/>
    <n v="910.54"/>
    <n v="2127.64"/>
    <d v="2021-07-27T00:00:00"/>
    <x v="1"/>
  </r>
  <r>
    <s v="A004"/>
    <x v="3"/>
    <x v="3"/>
    <d v="2017-10-12T00:00:00"/>
    <s v="Under Maintenance"/>
    <n v="2777.37"/>
    <n v="705.74"/>
    <n v="2649.11"/>
    <d v="2019-01-13T00:00:00"/>
    <x v="1"/>
  </r>
  <r>
    <s v="A005"/>
    <x v="4"/>
    <x v="0"/>
    <d v="2024-04-17T00:00:00"/>
    <s v="Under Maintenance"/>
    <n v="1221.83"/>
    <n v="492.89"/>
    <n v="1801.71"/>
    <d v="2021-06-19T00:00:00"/>
    <x v="1"/>
  </r>
  <r>
    <s v="A006"/>
    <x v="5"/>
    <x v="4"/>
    <d v="2020-02-12T00:00:00"/>
    <s v="Inactive"/>
    <n v="1869.99"/>
    <n v="615.65"/>
    <n v="1299.1500000000001"/>
    <d v="2023-09-07T00:00:00"/>
    <x v="1"/>
  </r>
  <r>
    <s v="A007"/>
    <x v="6"/>
    <x v="0"/>
    <d v="2019-10-27T00:00:00"/>
    <s v="Inactive"/>
    <n v="8826.5400000000009"/>
    <n v="1416.13"/>
    <n v="3661.73"/>
    <d v="2022-05-24T00:00:00"/>
    <x v="0"/>
  </r>
  <r>
    <s v="A008"/>
    <x v="5"/>
    <x v="0"/>
    <d v="2016-11-17T00:00:00"/>
    <s v="Active"/>
    <n v="7822.23"/>
    <n v="1214.42"/>
    <n v="200.71"/>
    <d v="2023-10-10T00:00:00"/>
    <x v="1"/>
  </r>
  <r>
    <s v="A009"/>
    <x v="4"/>
    <x v="5"/>
    <d v="2022-07-06T00:00:00"/>
    <s v="Active"/>
    <n v="4612.1400000000003"/>
    <n v="1656.78"/>
    <n v="1637.39"/>
    <d v="2023-08-08T00:00:00"/>
    <x v="0"/>
  </r>
  <r>
    <s v="A010"/>
    <x v="3"/>
    <x v="6"/>
    <d v="2019-11-23T00:00:00"/>
    <s v="Active"/>
    <n v="5335.56"/>
    <n v="1731.62"/>
    <n v="3126.21"/>
    <d v="2023-01-18T00:00:00"/>
    <x v="0"/>
  </r>
  <r>
    <s v="A011"/>
    <x v="0"/>
    <x v="3"/>
    <d v="2016-06-12T00:00:00"/>
    <s v="Under Maintenance"/>
    <n v="3448.95"/>
    <n v="1640.23"/>
    <n v="413.46"/>
    <d v="2024-07-21T00:00:00"/>
    <x v="0"/>
  </r>
  <r>
    <s v="A012"/>
    <x v="0"/>
    <x v="0"/>
    <d v="2019-05-11T00:00:00"/>
    <s v="Inactive"/>
    <n v="6125.31"/>
    <n v="793.42"/>
    <n v="1959.48"/>
    <d v="2020-02-22T00:00:00"/>
    <x v="1"/>
  </r>
  <r>
    <s v="A013"/>
    <x v="4"/>
    <x v="7"/>
    <d v="2023-11-28T00:00:00"/>
    <s v="Expired"/>
    <n v="1571.94"/>
    <n v="1393.9"/>
    <n v="578.98"/>
    <d v="2021-05-28T00:00:00"/>
    <x v="1"/>
  </r>
  <r>
    <s v="A014"/>
    <x v="2"/>
    <x v="2"/>
    <d v="2021-03-16T00:00:00"/>
    <s v="Expired"/>
    <n v="5398.75"/>
    <n v="749.05"/>
    <n v="1189.3800000000001"/>
    <d v="2024-11-04T00:00:00"/>
    <x v="0"/>
  </r>
  <r>
    <s v="A015"/>
    <x v="1"/>
    <x v="1"/>
    <d v="2019-09-22T00:00:00"/>
    <s v="Inactive"/>
    <n v="6372.17"/>
    <n v="1823.53"/>
    <n v="856.79"/>
    <d v="2020-06-07T00:00:00"/>
    <x v="0"/>
  </r>
  <r>
    <s v="A016"/>
    <x v="0"/>
    <x v="5"/>
    <d v="2020-06-27T00:00:00"/>
    <s v="Under Maintenance"/>
    <n v="9086.26"/>
    <n v="1158.6600000000001"/>
    <n v="3272.13"/>
    <d v="2021-03-09T00:00:00"/>
    <x v="1"/>
  </r>
  <r>
    <s v="A017"/>
    <x v="4"/>
    <x v="3"/>
    <d v="2022-04-06T00:00:00"/>
    <s v="Under Maintenance"/>
    <n v="7559.5"/>
    <n v="1062.9100000000001"/>
    <n v="1485.85"/>
    <d v="2024-05-12T00:00:00"/>
    <x v="1"/>
  </r>
  <r>
    <s v="A018"/>
    <x v="6"/>
    <x v="2"/>
    <d v="2020-06-03T00:00:00"/>
    <s v="Expired"/>
    <n v="8604.5"/>
    <n v="1364.87"/>
    <n v="3586.88"/>
    <d v="2021-04-28T00:00:00"/>
    <x v="0"/>
  </r>
  <r>
    <s v="A019"/>
    <x v="6"/>
    <x v="3"/>
    <d v="2022-07-28T00:00:00"/>
    <s v="Expired"/>
    <n v="8494.69"/>
    <n v="1824.12"/>
    <n v="3309.82"/>
    <d v="2024-04-03T00:00:00"/>
    <x v="1"/>
  </r>
  <r>
    <s v="A020"/>
    <x v="5"/>
    <x v="0"/>
    <d v="2022-11-20T00:00:00"/>
    <s v="Under Maintenance"/>
    <n v="6707.45"/>
    <n v="1808.6"/>
    <n v="3201.71"/>
    <d v="2023-09-20T00:00:00"/>
    <x v="0"/>
  </r>
  <r>
    <s v="A021"/>
    <x v="6"/>
    <x v="2"/>
    <d v="2024-02-11T00:00:00"/>
    <s v="Under Maintenance"/>
    <n v="2176.34"/>
    <n v="415.9"/>
    <n v="1603.35"/>
    <d v="2020-09-25T00:00:00"/>
    <x v="1"/>
  </r>
  <r>
    <s v="A022"/>
    <x v="3"/>
    <x v="1"/>
    <d v="2018-06-24T00:00:00"/>
    <s v="Expired"/>
    <n v="7851.4"/>
    <n v="443.47"/>
    <n v="2945.09"/>
    <d v="2022-05-25T00:00:00"/>
    <x v="1"/>
  </r>
  <r>
    <s v="A023"/>
    <x v="2"/>
    <x v="5"/>
    <d v="2019-10-25T00:00:00"/>
    <s v="Inactive"/>
    <n v="6973.37"/>
    <n v="980.53"/>
    <n v="1010.16"/>
    <d v="2020-10-21T00:00:00"/>
    <x v="0"/>
  </r>
  <r>
    <s v="A024"/>
    <x v="3"/>
    <x v="6"/>
    <d v="2021-12-07T00:00:00"/>
    <s v="Active"/>
    <n v="8395.0300000000007"/>
    <n v="743.38"/>
    <n v="3396.41"/>
    <d v="2022-02-02T00:00:00"/>
    <x v="0"/>
  </r>
  <r>
    <s v="A025"/>
    <x v="4"/>
    <x v="6"/>
    <d v="2023-01-24T00:00:00"/>
    <s v="Active"/>
    <n v="2686.85"/>
    <n v="1948.97"/>
    <n v="4111.6099999999997"/>
    <d v="2023-02-04T00:00:00"/>
    <x v="1"/>
  </r>
  <r>
    <s v="A026"/>
    <x v="6"/>
    <x v="4"/>
    <d v="2016-09-23T00:00:00"/>
    <s v="Inactive"/>
    <n v="7798.04"/>
    <n v="1137.04"/>
    <n v="4921.67"/>
    <d v="2019-10-12T00:00:00"/>
    <x v="1"/>
  </r>
  <r>
    <s v="A027"/>
    <x v="4"/>
    <x v="5"/>
    <d v="2024-03-28T00:00:00"/>
    <s v="Expired"/>
    <n v="6971.2"/>
    <n v="1621.64"/>
    <n v="3446.62"/>
    <d v="2022-07-09T00:00:00"/>
    <x v="1"/>
  </r>
  <r>
    <s v="A028"/>
    <x v="0"/>
    <x v="2"/>
    <d v="2018-11-24T00:00:00"/>
    <s v="Inactive"/>
    <n v="2222.98"/>
    <n v="1097.3599999999999"/>
    <n v="4260.42"/>
    <d v="2023-05-23T00:00:00"/>
    <x v="0"/>
  </r>
  <r>
    <s v="A029"/>
    <x v="1"/>
    <x v="6"/>
    <d v="2021-05-20T00:00:00"/>
    <s v="Inactive"/>
    <n v="1737.11"/>
    <n v="577.29999999999995"/>
    <n v="4315.6499999999996"/>
    <d v="2024-04-15T00:00:00"/>
    <x v="1"/>
  </r>
  <r>
    <s v="A030"/>
    <x v="0"/>
    <x v="2"/>
    <d v="2024-08-26T00:00:00"/>
    <s v="Active"/>
    <n v="8257.48"/>
    <n v="1158.3800000000001"/>
    <n v="3596.31"/>
    <d v="2024-01-12T00:00:00"/>
    <x v="1"/>
  </r>
  <r>
    <s v="A031"/>
    <x v="0"/>
    <x v="0"/>
    <d v="2018-02-28T00:00:00"/>
    <s v="Under Maintenance"/>
    <n v="8752.08"/>
    <n v="857.35"/>
    <n v="4342.53"/>
    <d v="2022-09-22T00:00:00"/>
    <x v="0"/>
  </r>
  <r>
    <s v="A032"/>
    <x v="3"/>
    <x v="0"/>
    <d v="2016-03-07T00:00:00"/>
    <s v="Expired"/>
    <n v="1555.9"/>
    <n v="1693.78"/>
    <n v="2021.38"/>
    <d v="2023-03-25T00:00:00"/>
    <x v="0"/>
  </r>
  <r>
    <s v="A033"/>
    <x v="5"/>
    <x v="4"/>
    <d v="2022-06-23T00:00:00"/>
    <s v="Under Maintenance"/>
    <n v="2465.9899999999998"/>
    <n v="1168.71"/>
    <n v="4441.47"/>
    <d v="2023-01-13T00:00:00"/>
    <x v="1"/>
  </r>
  <r>
    <s v="A034"/>
    <x v="2"/>
    <x v="7"/>
    <d v="2022-10-02T00:00:00"/>
    <s v="Under Maintenance"/>
    <n v="5112.78"/>
    <n v="1979.52"/>
    <n v="4366.38"/>
    <d v="2021-05-17T00:00:00"/>
    <x v="1"/>
  </r>
  <r>
    <s v="A035"/>
    <x v="5"/>
    <x v="4"/>
    <d v="2024-03-12T00:00:00"/>
    <s v="Expired"/>
    <n v="812.68"/>
    <n v="825.24"/>
    <n v="2599.29"/>
    <d v="2021-10-17T00:00:00"/>
    <x v="1"/>
  </r>
  <r>
    <s v="A036"/>
    <x v="2"/>
    <x v="2"/>
    <d v="2020-05-12T00:00:00"/>
    <s v="Under Maintenance"/>
    <n v="7376.25"/>
    <n v="1446.13"/>
    <n v="684.49"/>
    <d v="2019-12-23T00:00:00"/>
    <x v="0"/>
  </r>
  <r>
    <s v="A037"/>
    <x v="3"/>
    <x v="2"/>
    <d v="2015-05-11T00:00:00"/>
    <s v="Under Maintenance"/>
    <n v="9726.19"/>
    <n v="940.74"/>
    <n v="1363.75"/>
    <d v="2021-03-18T00:00:00"/>
    <x v="1"/>
  </r>
  <r>
    <s v="A038"/>
    <x v="4"/>
    <x v="3"/>
    <d v="2021-08-25T00:00:00"/>
    <s v="Expired"/>
    <n v="6572.41"/>
    <n v="1924.32"/>
    <n v="3610.73"/>
    <d v="2024-08-05T00:00:00"/>
    <x v="0"/>
  </r>
  <r>
    <s v="A039"/>
    <x v="1"/>
    <x v="3"/>
    <d v="2023-07-18T00:00:00"/>
    <s v="Expired"/>
    <n v="3872.12"/>
    <n v="121.64"/>
    <n v="2630.22"/>
    <d v="2020-05-05T00:00:00"/>
    <x v="1"/>
  </r>
  <r>
    <s v="A040"/>
    <x v="1"/>
    <x v="7"/>
    <d v="2015-01-05T00:00:00"/>
    <s v="Inactive"/>
    <n v="7341.89"/>
    <n v="1755.96"/>
    <n v="909.36"/>
    <d v="2022-11-17T00:00:00"/>
    <x v="1"/>
  </r>
  <r>
    <s v="A041"/>
    <x v="5"/>
    <x v="4"/>
    <d v="2021-06-24T00:00:00"/>
    <s v="Active"/>
    <n v="659.54"/>
    <n v="423.51"/>
    <n v="3307.16"/>
    <d v="2019-09-26T00:00:00"/>
    <x v="1"/>
  </r>
  <r>
    <s v="A042"/>
    <x v="1"/>
    <x v="0"/>
    <d v="2017-05-06T00:00:00"/>
    <s v="Expired"/>
    <n v="6299.22"/>
    <n v="968.26"/>
    <n v="2321.15"/>
    <d v="2022-03-02T00:00:00"/>
    <x v="1"/>
  </r>
  <r>
    <s v="A043"/>
    <x v="5"/>
    <x v="3"/>
    <d v="2017-02-13T00:00:00"/>
    <s v="Active"/>
    <n v="9882.25"/>
    <n v="1953.96"/>
    <n v="2608.89"/>
    <d v="2023-04-28T00:00:00"/>
    <x v="1"/>
  </r>
  <r>
    <s v="A044"/>
    <x v="2"/>
    <x v="5"/>
    <d v="2020-10-25T00:00:00"/>
    <s v="Under Maintenance"/>
    <n v="2515.39"/>
    <n v="1858.87"/>
    <n v="1837.29"/>
    <d v="2022-10-01T00:00:00"/>
    <x v="0"/>
  </r>
  <r>
    <s v="A045"/>
    <x v="0"/>
    <x v="0"/>
    <d v="2019-03-08T00:00:00"/>
    <s v="Under Maintenance"/>
    <n v="2243.56"/>
    <n v="1273.69"/>
    <n v="3992.52"/>
    <d v="2024-05-10T00:00:00"/>
    <x v="1"/>
  </r>
  <r>
    <s v="A046"/>
    <x v="1"/>
    <x v="2"/>
    <d v="2020-08-14T00:00:00"/>
    <s v="Active"/>
    <n v="3708.44"/>
    <n v="1130.1300000000001"/>
    <n v="4724.79"/>
    <d v="2020-06-01T00:00:00"/>
    <x v="1"/>
  </r>
  <r>
    <s v="A047"/>
    <x v="6"/>
    <x v="5"/>
    <d v="2023-09-01T00:00:00"/>
    <s v="Active"/>
    <n v="4107.28"/>
    <n v="1560.29"/>
    <n v="3548.36"/>
    <d v="2022-10-21T00:00:00"/>
    <x v="1"/>
  </r>
  <r>
    <s v="A048"/>
    <x v="4"/>
    <x v="2"/>
    <d v="2023-09-09T00:00:00"/>
    <s v="Expired"/>
    <n v="1502.63"/>
    <n v="501.9"/>
    <n v="2316.23"/>
    <d v="2020-11-02T00:00:00"/>
    <x v="1"/>
  </r>
  <r>
    <s v="A049"/>
    <x v="5"/>
    <x v="7"/>
    <d v="2024-02-11T00:00:00"/>
    <s v="Inactive"/>
    <n v="1719.27"/>
    <n v="703.28"/>
    <n v="238.67"/>
    <d v="2021-03-07T00:00:00"/>
    <x v="0"/>
  </r>
  <r>
    <s v="A050"/>
    <x v="6"/>
    <x v="3"/>
    <d v="2021-09-21T00:00:00"/>
    <s v="Active"/>
    <n v="8097.35"/>
    <n v="1620.06"/>
    <n v="847.81"/>
    <d v="2019-03-02T00:00:00"/>
    <x v="1"/>
  </r>
  <r>
    <s v="A051"/>
    <x v="1"/>
    <x v="1"/>
    <d v="2023-01-11T00:00:00"/>
    <s v="Active"/>
    <n v="4413.0200000000004"/>
    <n v="1303.25"/>
    <n v="2274.16"/>
    <d v="2020-08-07T00:00:00"/>
    <x v="1"/>
  </r>
  <r>
    <s v="A052"/>
    <x v="5"/>
    <x v="1"/>
    <d v="2021-04-12T00:00:00"/>
    <s v="Expired"/>
    <n v="9740.8700000000008"/>
    <n v="65.849999999999994"/>
    <n v="643.85"/>
    <d v="2023-04-11T00:00:00"/>
    <x v="0"/>
  </r>
  <r>
    <s v="A053"/>
    <x v="2"/>
    <x v="3"/>
    <d v="2021-12-26T00:00:00"/>
    <s v="Active"/>
    <n v="2648.44"/>
    <n v="856.81"/>
    <n v="875.14"/>
    <d v="2021-05-03T00:00:00"/>
    <x v="0"/>
  </r>
  <r>
    <s v="A054"/>
    <x v="4"/>
    <x v="7"/>
    <d v="2023-03-27T00:00:00"/>
    <s v="Inactive"/>
    <n v="2692.79"/>
    <n v="1934.83"/>
    <n v="2209.56"/>
    <d v="2022-12-21T00:00:00"/>
    <x v="0"/>
  </r>
  <r>
    <s v="A055"/>
    <x v="2"/>
    <x v="0"/>
    <d v="2022-09-28T00:00:00"/>
    <s v="Expired"/>
    <n v="6126.16"/>
    <n v="1439.73"/>
    <n v="183.43"/>
    <d v="2023-03-13T00:00:00"/>
    <x v="1"/>
  </r>
  <r>
    <s v="A056"/>
    <x v="1"/>
    <x v="6"/>
    <d v="2017-07-17T00:00:00"/>
    <s v="Expired"/>
    <n v="5252.68"/>
    <n v="213"/>
    <n v="4670.4399999999996"/>
    <d v="2022-11-19T00:00:00"/>
    <x v="0"/>
  </r>
  <r>
    <s v="A057"/>
    <x v="2"/>
    <x v="4"/>
    <d v="2017-02-24T00:00:00"/>
    <s v="Under Maintenance"/>
    <n v="8291.64"/>
    <n v="1225.19"/>
    <n v="3351.61"/>
    <d v="2022-04-23T00:00:00"/>
    <x v="0"/>
  </r>
  <r>
    <s v="A058"/>
    <x v="2"/>
    <x v="2"/>
    <d v="2018-06-24T00:00:00"/>
    <s v="Inactive"/>
    <n v="730.88"/>
    <n v="694.02"/>
    <n v="2990.79"/>
    <d v="2023-02-21T00:00:00"/>
    <x v="1"/>
  </r>
  <r>
    <s v="A059"/>
    <x v="4"/>
    <x v="5"/>
    <d v="2023-08-07T00:00:00"/>
    <s v="Under Maintenance"/>
    <n v="3106.77"/>
    <n v="1928.8"/>
    <n v="2397.86"/>
    <d v="2020-03-05T00:00:00"/>
    <x v="1"/>
  </r>
  <r>
    <s v="A060"/>
    <x v="4"/>
    <x v="5"/>
    <d v="2015-06-08T00:00:00"/>
    <s v="Expired"/>
    <n v="6589.95"/>
    <n v="1555.36"/>
    <n v="3166.03"/>
    <d v="2024-05-26T00:00:00"/>
    <x v="1"/>
  </r>
  <r>
    <s v="A061"/>
    <x v="4"/>
    <x v="7"/>
    <d v="2021-11-02T00:00:00"/>
    <s v="Expired"/>
    <n v="9708.61"/>
    <n v="1794.91"/>
    <n v="4164.54"/>
    <d v="2024-11-11T00:00:00"/>
    <x v="1"/>
  </r>
  <r>
    <s v="A062"/>
    <x v="2"/>
    <x v="0"/>
    <d v="2021-06-11T00:00:00"/>
    <s v="Expired"/>
    <n v="630.04999999999995"/>
    <n v="1478.15"/>
    <n v="3148.78"/>
    <d v="2021-12-14T00:00:00"/>
    <x v="1"/>
  </r>
  <r>
    <s v="A063"/>
    <x v="1"/>
    <x v="6"/>
    <d v="2017-08-28T00:00:00"/>
    <s v="Active"/>
    <n v="7545.25"/>
    <n v="975.21"/>
    <n v="4583.3100000000004"/>
    <d v="2022-09-05T00:00:00"/>
    <x v="1"/>
  </r>
  <r>
    <s v="A064"/>
    <x v="3"/>
    <x v="7"/>
    <d v="2022-06-01T00:00:00"/>
    <s v="Expired"/>
    <n v="8376.7800000000007"/>
    <n v="1791.23"/>
    <n v="3515.11"/>
    <d v="2024-09-14T00:00:00"/>
    <x v="1"/>
  </r>
  <r>
    <s v="A065"/>
    <x v="5"/>
    <x v="4"/>
    <d v="2017-04-24T00:00:00"/>
    <s v="Under Maintenance"/>
    <n v="2987.63"/>
    <n v="1924.35"/>
    <n v="4841.43"/>
    <d v="2023-09-23T00:00:00"/>
    <x v="1"/>
  </r>
  <r>
    <s v="A066"/>
    <x v="5"/>
    <x v="5"/>
    <d v="2016-05-24T00:00:00"/>
    <s v="Under Maintenance"/>
    <n v="1566.12"/>
    <n v="236.42"/>
    <n v="2059.83"/>
    <d v="2023-03-07T00:00:00"/>
    <x v="1"/>
  </r>
  <r>
    <s v="A067"/>
    <x v="4"/>
    <x v="4"/>
    <d v="2024-01-19T00:00:00"/>
    <s v="Inactive"/>
    <n v="6082.14"/>
    <n v="545.04"/>
    <n v="500.15"/>
    <d v="2024-04-01T00:00:00"/>
    <x v="1"/>
  </r>
  <r>
    <s v="A068"/>
    <x v="4"/>
    <x v="1"/>
    <d v="2019-01-05T00:00:00"/>
    <s v="Expired"/>
    <n v="8065.62"/>
    <n v="725.38"/>
    <n v="4635.99"/>
    <d v="2022-04-10T00:00:00"/>
    <x v="1"/>
  </r>
  <r>
    <s v="A069"/>
    <x v="6"/>
    <x v="5"/>
    <d v="2016-06-02T00:00:00"/>
    <s v="Under Maintenance"/>
    <n v="3186.87"/>
    <n v="1097.17"/>
    <n v="3136.28"/>
    <d v="2020-08-09T00:00:00"/>
    <x v="1"/>
  </r>
  <r>
    <s v="A070"/>
    <x v="2"/>
    <x v="3"/>
    <d v="2019-09-23T00:00:00"/>
    <s v="Inactive"/>
    <n v="9739.9599999999991"/>
    <n v="391.46"/>
    <n v="4319.1099999999997"/>
    <d v="2023-12-12T00:00:00"/>
    <x v="0"/>
  </r>
  <r>
    <s v="A071"/>
    <x v="3"/>
    <x v="3"/>
    <d v="2022-12-07T00:00:00"/>
    <s v="Active"/>
    <n v="5067.01"/>
    <n v="311.07"/>
    <n v="3964.44"/>
    <d v="2021-09-09T00:00:00"/>
    <x v="0"/>
  </r>
  <r>
    <s v="A072"/>
    <x v="0"/>
    <x v="0"/>
    <d v="2018-01-21T00:00:00"/>
    <s v="Active"/>
    <n v="2388.15"/>
    <n v="857.67"/>
    <n v="4776.96"/>
    <d v="2024-05-09T00:00:00"/>
    <x v="0"/>
  </r>
  <r>
    <s v="A073"/>
    <x v="4"/>
    <x v="1"/>
    <d v="2017-08-24T00:00:00"/>
    <s v="Under Maintenance"/>
    <n v="4485.13"/>
    <n v="535.47"/>
    <n v="2921.7"/>
    <d v="2020-08-24T00:00:00"/>
    <x v="1"/>
  </r>
  <r>
    <s v="A074"/>
    <x v="1"/>
    <x v="4"/>
    <d v="2017-09-25T00:00:00"/>
    <s v="Under Maintenance"/>
    <n v="3451.63"/>
    <n v="379.35"/>
    <n v="3955.44"/>
    <d v="2019-09-11T00:00:00"/>
    <x v="0"/>
  </r>
  <r>
    <s v="A075"/>
    <x v="5"/>
    <x v="7"/>
    <d v="2018-11-07T00:00:00"/>
    <s v="Under Maintenance"/>
    <n v="2010.97"/>
    <n v="1011.46"/>
    <n v="1890.94"/>
    <d v="2020-11-11T00:00:00"/>
    <x v="0"/>
  </r>
  <r>
    <s v="A076"/>
    <x v="3"/>
    <x v="2"/>
    <d v="2019-10-10T00:00:00"/>
    <s v="Active"/>
    <n v="7178.56"/>
    <n v="1906.07"/>
    <n v="3901.54"/>
    <d v="2020-07-17T00:00:00"/>
    <x v="0"/>
  </r>
  <r>
    <s v="A077"/>
    <x v="0"/>
    <x v="3"/>
    <d v="2020-04-19T00:00:00"/>
    <s v="Active"/>
    <n v="8747.52"/>
    <n v="816.19"/>
    <n v="3674.17"/>
    <d v="2020-08-23T00:00:00"/>
    <x v="1"/>
  </r>
  <r>
    <s v="A078"/>
    <x v="0"/>
    <x v="2"/>
    <d v="2020-02-20T00:00:00"/>
    <s v="Expired"/>
    <n v="8703.77"/>
    <n v="898.31"/>
    <n v="1417.28"/>
    <d v="2022-06-20T00:00:00"/>
    <x v="0"/>
  </r>
  <r>
    <s v="A079"/>
    <x v="4"/>
    <x v="3"/>
    <d v="2020-08-22T00:00:00"/>
    <s v="Expired"/>
    <n v="9359.2800000000007"/>
    <n v="1081.3900000000001"/>
    <n v="663.78"/>
    <d v="2020-05-08T00:00:00"/>
    <x v="0"/>
  </r>
  <r>
    <s v="A080"/>
    <x v="3"/>
    <x v="7"/>
    <d v="2015-06-11T00:00:00"/>
    <s v="Expired"/>
    <n v="2986.66"/>
    <n v="1922.52"/>
    <n v="4103.1099999999997"/>
    <d v="2021-11-08T00:00:00"/>
    <x v="0"/>
  </r>
  <r>
    <s v="A081"/>
    <x v="0"/>
    <x v="1"/>
    <d v="2024-01-19T00:00:00"/>
    <s v="Active"/>
    <n v="8881.58"/>
    <n v="1144.27"/>
    <n v="4934.22"/>
    <d v="2021-10-08T00:00:00"/>
    <x v="1"/>
  </r>
  <r>
    <s v="A082"/>
    <x v="1"/>
    <x v="0"/>
    <d v="2018-12-25T00:00:00"/>
    <s v="Active"/>
    <n v="7993.07"/>
    <n v="474.77"/>
    <n v="2154.9899999999998"/>
    <d v="2024-12-10T00:00:00"/>
    <x v="1"/>
  </r>
  <r>
    <s v="A083"/>
    <x v="4"/>
    <x v="3"/>
    <d v="2018-04-10T00:00:00"/>
    <s v="Under Maintenance"/>
    <n v="3298.64"/>
    <n v="1057.57"/>
    <n v="302.99"/>
    <d v="2020-10-14T00:00:00"/>
    <x v="0"/>
  </r>
  <r>
    <s v="A084"/>
    <x v="3"/>
    <x v="5"/>
    <d v="2020-10-19T00:00:00"/>
    <s v="Under Maintenance"/>
    <n v="2821.85"/>
    <n v="1197.78"/>
    <n v="1622.61"/>
    <d v="2019-11-13T00:00:00"/>
    <x v="0"/>
  </r>
  <r>
    <s v="A085"/>
    <x v="6"/>
    <x v="6"/>
    <d v="2015-06-27T00:00:00"/>
    <s v="Under Maintenance"/>
    <n v="2050.5300000000002"/>
    <n v="1995.43"/>
    <n v="4283.04"/>
    <d v="2022-02-04T00:00:00"/>
    <x v="0"/>
  </r>
  <r>
    <s v="A086"/>
    <x v="6"/>
    <x v="1"/>
    <d v="2021-06-16T00:00:00"/>
    <s v="Under Maintenance"/>
    <n v="6758.84"/>
    <n v="482.6"/>
    <n v="3771.95"/>
    <d v="2019-09-13T00:00:00"/>
    <x v="0"/>
  </r>
  <r>
    <s v="A087"/>
    <x v="4"/>
    <x v="7"/>
    <d v="2024-10-15T00:00:00"/>
    <s v="Inactive"/>
    <n v="5559.04"/>
    <n v="257.14"/>
    <n v="3717.27"/>
    <d v="2020-01-16T00:00:00"/>
    <x v="0"/>
  </r>
  <r>
    <s v="A088"/>
    <x v="4"/>
    <x v="5"/>
    <d v="2018-10-05T00:00:00"/>
    <s v="Under Maintenance"/>
    <n v="5385.81"/>
    <n v="1093.54"/>
    <n v="2035.51"/>
    <d v="2022-05-22T00:00:00"/>
    <x v="0"/>
  </r>
  <r>
    <s v="A089"/>
    <x v="4"/>
    <x v="7"/>
    <d v="2021-02-17T00:00:00"/>
    <s v="Inactive"/>
    <n v="3915.07"/>
    <n v="456.34"/>
    <n v="3809.33"/>
    <d v="2020-04-15T00:00:00"/>
    <x v="1"/>
  </r>
  <r>
    <s v="A090"/>
    <x v="2"/>
    <x v="6"/>
    <d v="2023-08-15T00:00:00"/>
    <s v="Under Maintenance"/>
    <n v="1001.96"/>
    <n v="1539.48"/>
    <n v="397.69"/>
    <d v="2024-06-17T00:00:00"/>
    <x v="0"/>
  </r>
  <r>
    <s v="A091"/>
    <x v="5"/>
    <x v="1"/>
    <d v="2022-06-01T00:00:00"/>
    <s v="Under Maintenance"/>
    <n v="6840.82"/>
    <n v="351.99"/>
    <n v="2362.62"/>
    <d v="2024-11-23T00:00:00"/>
    <x v="0"/>
  </r>
  <r>
    <s v="A092"/>
    <x v="4"/>
    <x v="3"/>
    <d v="2021-07-28T00:00:00"/>
    <s v="Under Maintenance"/>
    <n v="1870.75"/>
    <n v="1242.8499999999999"/>
    <n v="1316.19"/>
    <d v="2021-07-05T00:00:00"/>
    <x v="1"/>
  </r>
  <r>
    <s v="A093"/>
    <x v="5"/>
    <x v="1"/>
    <d v="2019-09-19T00:00:00"/>
    <s v="Under Maintenance"/>
    <n v="5160.09"/>
    <n v="1521.16"/>
    <n v="1289.3399999999999"/>
    <d v="2020-01-23T00:00:00"/>
    <x v="1"/>
  </r>
  <r>
    <s v="A094"/>
    <x v="6"/>
    <x v="5"/>
    <d v="2019-02-18T00:00:00"/>
    <s v="Expired"/>
    <n v="5329.87"/>
    <n v="383.07"/>
    <n v="3509.68"/>
    <d v="2024-01-12T00:00:00"/>
    <x v="0"/>
  </r>
  <r>
    <s v="A095"/>
    <x v="2"/>
    <x v="1"/>
    <d v="2019-03-01T00:00:00"/>
    <s v="Expired"/>
    <n v="8748.08"/>
    <n v="162.88"/>
    <n v="196.18"/>
    <d v="2023-02-20T00:00:00"/>
    <x v="0"/>
  </r>
  <r>
    <s v="A096"/>
    <x v="2"/>
    <x v="2"/>
    <d v="2020-09-16T00:00:00"/>
    <s v="Expired"/>
    <n v="4966.71"/>
    <n v="874.7"/>
    <n v="1996.18"/>
    <d v="2020-06-05T00:00:00"/>
    <x v="1"/>
  </r>
  <r>
    <s v="A097"/>
    <x v="3"/>
    <x v="5"/>
    <d v="2022-11-06T00:00:00"/>
    <s v="Inactive"/>
    <n v="4809.88"/>
    <n v="1469.11"/>
    <n v="3861.3"/>
    <d v="2022-12-19T00:00:00"/>
    <x v="0"/>
  </r>
  <r>
    <s v="A098"/>
    <x v="2"/>
    <x v="5"/>
    <d v="2016-11-17T00:00:00"/>
    <s v="Active"/>
    <n v="9163.43"/>
    <n v="1193.8399999999999"/>
    <n v="3316.65"/>
    <d v="2024-03-13T00:00:00"/>
    <x v="0"/>
  </r>
  <r>
    <s v="A099"/>
    <x v="0"/>
    <x v="4"/>
    <d v="2024-04-10T00:00:00"/>
    <s v="Expired"/>
    <n v="9117.98"/>
    <n v="950.4"/>
    <n v="235.67"/>
    <d v="2022-10-13T00:00:00"/>
    <x v="1"/>
  </r>
  <r>
    <s v="A100"/>
    <x v="5"/>
    <x v="3"/>
    <d v="2018-03-08T00:00:00"/>
    <s v="Inactive"/>
    <n v="1619.24"/>
    <n v="1328.33"/>
    <n v="3474.04"/>
    <d v="2020-11-19T00:00:00"/>
    <x v="0"/>
  </r>
  <r>
    <m/>
    <x v="7"/>
    <x v="8"/>
    <m/>
    <m/>
    <n v="532531.9600000002"/>
    <n v="1097.0327000000004"/>
    <m/>
    <m/>
    <x v="2"/>
  </r>
  <r>
    <m/>
    <x v="7"/>
    <x v="8"/>
    <m/>
    <m/>
    <m/>
    <m/>
    <m/>
    <m/>
    <x v="2"/>
  </r>
  <r>
    <m/>
    <x v="7"/>
    <x v="8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601B5-A4B8-433B-8238-2B8CF49025A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pliance Status">
  <location ref="A25:B29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Assets per Compiance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38923-A0C6-4848-BFCE-9001AAC0CC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ssets">
  <location ref="X2:Y11" firstHeaderRow="1" firstDataRow="1" firstDataCol="1"/>
  <pivotFields count="10">
    <pivotField dataField="1" showAll="0"/>
    <pivotField axis="axisRow" showAll="0">
      <items count="9">
        <item x="1"/>
        <item x="4"/>
        <item x="6"/>
        <item x="0"/>
        <item x="3"/>
        <item x="5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tal Asset per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05DE5-C8A6-41B1-B0A7-1CD671FFF1B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 rowHeaderCaption="Vendors">
  <location ref="A2:D11" firstHeaderRow="0" firstDataRow="1" firstDataCol="1"/>
  <pivotFields count="10">
    <pivotField showAll="0"/>
    <pivotField showAll="0"/>
    <pivotField axis="axisRow" showAll="0">
      <items count="10">
        <item x="3"/>
        <item x="1"/>
        <item x="4"/>
        <item x="2"/>
        <item x="5"/>
        <item x="6"/>
        <item x="7"/>
        <item x="0"/>
        <item h="1" x="8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intenance Cost" fld="6" baseField="0" baseItem="0"/>
    <dataField name="Purchase Cost" fld="5" baseField="0" baseItem="0"/>
    <dataField name="License Fee" fld="7" baseField="0" baseItem="0"/>
  </dataFields>
  <chartFormats count="3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K2" sqref="K2"/>
    </sheetView>
  </sheetViews>
  <sheetFormatPr defaultRowHeight="14.4" x14ac:dyDescent="0.3"/>
  <cols>
    <col min="2" max="2" width="12.5546875" customWidth="1"/>
    <col min="4" max="4" width="22.88671875" style="3" customWidth="1"/>
    <col min="5" max="5" width="17.77734375" customWidth="1"/>
    <col min="6" max="6" width="19" customWidth="1"/>
    <col min="7" max="7" width="19.44140625" customWidth="1"/>
    <col min="8" max="8" width="15.33203125" customWidth="1"/>
    <col min="9" max="9" width="25.88671875" style="3" customWidth="1"/>
    <col min="10" max="11" width="23.109375" customWidth="1"/>
    <col min="12" max="12" width="14.21875" customWidth="1"/>
    <col min="13" max="13" width="16.77734375" customWidth="1"/>
    <col min="14" max="14" width="12.332031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5" t="s">
        <v>139</v>
      </c>
      <c r="N1" t="s">
        <v>131</v>
      </c>
    </row>
    <row r="2" spans="1:14" x14ac:dyDescent="0.3">
      <c r="A2" t="s">
        <v>10</v>
      </c>
      <c r="B2" t="s">
        <v>11</v>
      </c>
      <c r="C2" t="s">
        <v>12</v>
      </c>
      <c r="D2" s="3">
        <v>43427</v>
      </c>
      <c r="E2" t="s">
        <v>13</v>
      </c>
      <c r="F2">
        <v>6372.4</v>
      </c>
      <c r="G2">
        <v>429.4</v>
      </c>
      <c r="H2">
        <v>633.62</v>
      </c>
      <c r="I2" s="3">
        <v>44505</v>
      </c>
      <c r="J2" t="s">
        <v>14</v>
      </c>
      <c r="K2" t="str">
        <f>IF(E2="Expired", "Yes", "No")</f>
        <v>No</v>
      </c>
      <c r="M2" t="s">
        <v>5</v>
      </c>
      <c r="N2">
        <f>COUNTBLANK(F2:F101)</f>
        <v>0</v>
      </c>
    </row>
    <row r="3" spans="1:14" x14ac:dyDescent="0.3">
      <c r="A3" t="s">
        <v>15</v>
      </c>
      <c r="B3" t="s">
        <v>16</v>
      </c>
      <c r="C3" t="s">
        <v>17</v>
      </c>
      <c r="D3" s="3">
        <v>42255</v>
      </c>
      <c r="E3" t="s">
        <v>13</v>
      </c>
      <c r="F3">
        <v>5888.94</v>
      </c>
      <c r="G3">
        <v>1006.59</v>
      </c>
      <c r="H3">
        <v>4391.5200000000004</v>
      </c>
      <c r="I3" s="3">
        <v>45414</v>
      </c>
      <c r="J3" t="s">
        <v>18</v>
      </c>
      <c r="K3" t="str">
        <f t="shared" ref="K3:K66" si="0">IF(E3="Expired", "Yes", "No")</f>
        <v>No</v>
      </c>
      <c r="M3" t="s">
        <v>6</v>
      </c>
      <c r="N3">
        <f>COUNTBLANK(G2:G101)</f>
        <v>0</v>
      </c>
    </row>
    <row r="4" spans="1:14" x14ac:dyDescent="0.3">
      <c r="A4" t="s">
        <v>19</v>
      </c>
      <c r="B4" t="s">
        <v>20</v>
      </c>
      <c r="C4" t="s">
        <v>21</v>
      </c>
      <c r="D4" s="3">
        <v>42940</v>
      </c>
      <c r="E4" t="s">
        <v>22</v>
      </c>
      <c r="F4">
        <v>7888.27</v>
      </c>
      <c r="G4">
        <v>910.54</v>
      </c>
      <c r="H4">
        <v>2127.64</v>
      </c>
      <c r="I4" s="3">
        <v>44404</v>
      </c>
      <c r="J4" t="s">
        <v>18</v>
      </c>
      <c r="K4" t="str">
        <f t="shared" si="0"/>
        <v>No</v>
      </c>
      <c r="M4" t="s">
        <v>7</v>
      </c>
      <c r="N4">
        <f>COUNTBLANK(H2:H101)</f>
        <v>0</v>
      </c>
    </row>
    <row r="5" spans="1:14" x14ac:dyDescent="0.3">
      <c r="A5" t="s">
        <v>23</v>
      </c>
      <c r="B5" t="s">
        <v>24</v>
      </c>
      <c r="C5" t="s">
        <v>25</v>
      </c>
      <c r="D5" s="3">
        <v>43020</v>
      </c>
      <c r="E5" t="s">
        <v>26</v>
      </c>
      <c r="F5">
        <v>2777.37</v>
      </c>
      <c r="G5">
        <v>705.74</v>
      </c>
      <c r="H5">
        <v>2649.11</v>
      </c>
      <c r="I5" s="3">
        <v>43478</v>
      </c>
      <c r="J5" t="s">
        <v>18</v>
      </c>
      <c r="K5" t="str">
        <f t="shared" si="0"/>
        <v>No</v>
      </c>
    </row>
    <row r="6" spans="1:14" x14ac:dyDescent="0.3">
      <c r="A6" t="s">
        <v>27</v>
      </c>
      <c r="B6" t="s">
        <v>28</v>
      </c>
      <c r="C6" t="s">
        <v>12</v>
      </c>
      <c r="D6" s="3">
        <v>45399</v>
      </c>
      <c r="E6" t="s">
        <v>26</v>
      </c>
      <c r="F6">
        <v>1221.83</v>
      </c>
      <c r="G6">
        <v>492.89</v>
      </c>
      <c r="H6">
        <v>1801.71</v>
      </c>
      <c r="I6" s="3">
        <v>44366</v>
      </c>
      <c r="J6" t="s">
        <v>18</v>
      </c>
      <c r="K6" t="str">
        <f t="shared" si="0"/>
        <v>No</v>
      </c>
    </row>
    <row r="7" spans="1:14" x14ac:dyDescent="0.3">
      <c r="A7" t="s">
        <v>29</v>
      </c>
      <c r="B7" t="s">
        <v>30</v>
      </c>
      <c r="C7" t="s">
        <v>31</v>
      </c>
      <c r="D7" s="3">
        <v>43873</v>
      </c>
      <c r="E7" t="s">
        <v>13</v>
      </c>
      <c r="F7">
        <v>1869.99</v>
      </c>
      <c r="G7">
        <v>615.65</v>
      </c>
      <c r="H7">
        <v>1299.1500000000001</v>
      </c>
      <c r="I7" s="3">
        <v>45176</v>
      </c>
      <c r="J7" t="s">
        <v>18</v>
      </c>
      <c r="K7" t="str">
        <f t="shared" si="0"/>
        <v>No</v>
      </c>
    </row>
    <row r="8" spans="1:14" x14ac:dyDescent="0.3">
      <c r="A8" t="s">
        <v>32</v>
      </c>
      <c r="B8" t="s">
        <v>33</v>
      </c>
      <c r="C8" t="s">
        <v>12</v>
      </c>
      <c r="D8" s="3">
        <v>43765</v>
      </c>
      <c r="E8" t="s">
        <v>13</v>
      </c>
      <c r="F8">
        <v>8826.5400000000009</v>
      </c>
      <c r="G8">
        <v>1416.13</v>
      </c>
      <c r="H8">
        <v>3661.73</v>
      </c>
      <c r="I8" s="3">
        <v>44705</v>
      </c>
      <c r="J8" t="s">
        <v>14</v>
      </c>
      <c r="K8" t="str">
        <f t="shared" si="0"/>
        <v>No</v>
      </c>
    </row>
    <row r="9" spans="1:14" x14ac:dyDescent="0.3">
      <c r="A9" t="s">
        <v>34</v>
      </c>
      <c r="B9" t="s">
        <v>30</v>
      </c>
      <c r="C9" t="s">
        <v>12</v>
      </c>
      <c r="D9" s="3">
        <v>42691</v>
      </c>
      <c r="E9" t="s">
        <v>22</v>
      </c>
      <c r="F9">
        <v>7822.23</v>
      </c>
      <c r="G9">
        <v>1214.42</v>
      </c>
      <c r="H9">
        <v>200.71</v>
      </c>
      <c r="I9" s="3">
        <v>45209</v>
      </c>
      <c r="J9" t="s">
        <v>18</v>
      </c>
      <c r="K9" t="str">
        <f t="shared" si="0"/>
        <v>No</v>
      </c>
    </row>
    <row r="10" spans="1:14" x14ac:dyDescent="0.3">
      <c r="A10" t="s">
        <v>35</v>
      </c>
      <c r="B10" t="s">
        <v>28</v>
      </c>
      <c r="C10" t="s">
        <v>36</v>
      </c>
      <c r="D10" s="3">
        <v>44748</v>
      </c>
      <c r="E10" t="s">
        <v>22</v>
      </c>
      <c r="F10">
        <v>4612.1400000000003</v>
      </c>
      <c r="G10">
        <v>1656.78</v>
      </c>
      <c r="H10">
        <v>1637.39</v>
      </c>
      <c r="I10" s="3">
        <v>45146</v>
      </c>
      <c r="J10" t="s">
        <v>14</v>
      </c>
      <c r="K10" t="str">
        <f t="shared" si="0"/>
        <v>No</v>
      </c>
    </row>
    <row r="11" spans="1:14" x14ac:dyDescent="0.3">
      <c r="A11" t="s">
        <v>37</v>
      </c>
      <c r="B11" t="s">
        <v>24</v>
      </c>
      <c r="C11" t="s">
        <v>38</v>
      </c>
      <c r="D11" s="3">
        <v>43792</v>
      </c>
      <c r="E11" t="s">
        <v>22</v>
      </c>
      <c r="F11">
        <v>5335.56</v>
      </c>
      <c r="G11">
        <v>1731.62</v>
      </c>
      <c r="H11">
        <v>3126.21</v>
      </c>
      <c r="I11" s="3">
        <v>44944</v>
      </c>
      <c r="J11" t="s">
        <v>14</v>
      </c>
      <c r="K11" t="str">
        <f t="shared" si="0"/>
        <v>No</v>
      </c>
    </row>
    <row r="12" spans="1:14" x14ac:dyDescent="0.3">
      <c r="A12" t="s">
        <v>39</v>
      </c>
      <c r="B12" t="s">
        <v>11</v>
      </c>
      <c r="C12" t="s">
        <v>25</v>
      </c>
      <c r="D12" s="3">
        <v>42533</v>
      </c>
      <c r="E12" t="s">
        <v>26</v>
      </c>
      <c r="F12">
        <v>3448.95</v>
      </c>
      <c r="G12">
        <v>1640.23</v>
      </c>
      <c r="H12">
        <v>413.46</v>
      </c>
      <c r="I12" s="3">
        <v>45494</v>
      </c>
      <c r="J12" t="s">
        <v>14</v>
      </c>
      <c r="K12" t="str">
        <f t="shared" si="0"/>
        <v>No</v>
      </c>
    </row>
    <row r="13" spans="1:14" x14ac:dyDescent="0.3">
      <c r="A13" t="s">
        <v>40</v>
      </c>
      <c r="B13" t="s">
        <v>11</v>
      </c>
      <c r="C13" t="s">
        <v>12</v>
      </c>
      <c r="D13" s="3">
        <v>43596</v>
      </c>
      <c r="E13" t="s">
        <v>13</v>
      </c>
      <c r="F13">
        <v>6125.31</v>
      </c>
      <c r="G13">
        <v>793.42</v>
      </c>
      <c r="H13">
        <v>1959.48</v>
      </c>
      <c r="I13" s="3">
        <v>43883</v>
      </c>
      <c r="J13" t="s">
        <v>18</v>
      </c>
      <c r="K13" t="str">
        <f t="shared" si="0"/>
        <v>No</v>
      </c>
    </row>
    <row r="14" spans="1:14" x14ac:dyDescent="0.3">
      <c r="A14" t="s">
        <v>41</v>
      </c>
      <c r="B14" t="s">
        <v>28</v>
      </c>
      <c r="C14" t="s">
        <v>42</v>
      </c>
      <c r="D14" s="3">
        <v>45258</v>
      </c>
      <c r="E14" t="s">
        <v>43</v>
      </c>
      <c r="F14">
        <v>1571.94</v>
      </c>
      <c r="G14">
        <v>1393.9</v>
      </c>
      <c r="H14">
        <v>578.98</v>
      </c>
      <c r="I14" s="3">
        <v>44344</v>
      </c>
      <c r="J14" t="s">
        <v>18</v>
      </c>
      <c r="K14" t="str">
        <f t="shared" si="0"/>
        <v>Yes</v>
      </c>
    </row>
    <row r="15" spans="1:14" x14ac:dyDescent="0.3">
      <c r="A15" t="s">
        <v>44</v>
      </c>
      <c r="B15" t="s">
        <v>20</v>
      </c>
      <c r="C15" t="s">
        <v>21</v>
      </c>
      <c r="D15" s="3">
        <v>44271</v>
      </c>
      <c r="E15" t="s">
        <v>43</v>
      </c>
      <c r="F15">
        <v>5398.75</v>
      </c>
      <c r="G15">
        <v>749.05</v>
      </c>
      <c r="H15">
        <v>1189.3800000000001</v>
      </c>
      <c r="I15" s="3">
        <v>45600</v>
      </c>
      <c r="J15" t="s">
        <v>14</v>
      </c>
      <c r="K15" t="str">
        <f t="shared" si="0"/>
        <v>Yes</v>
      </c>
    </row>
    <row r="16" spans="1:14" x14ac:dyDescent="0.3">
      <c r="A16" t="s">
        <v>45</v>
      </c>
      <c r="B16" t="s">
        <v>16</v>
      </c>
      <c r="C16" t="s">
        <v>17</v>
      </c>
      <c r="D16" s="3">
        <v>43730</v>
      </c>
      <c r="E16" t="s">
        <v>13</v>
      </c>
      <c r="F16">
        <v>6372.17</v>
      </c>
      <c r="G16">
        <v>1823.53</v>
      </c>
      <c r="H16">
        <v>856.79</v>
      </c>
      <c r="I16" s="3">
        <v>43989</v>
      </c>
      <c r="J16" t="s">
        <v>14</v>
      </c>
      <c r="K16" t="str">
        <f t="shared" si="0"/>
        <v>No</v>
      </c>
    </row>
    <row r="17" spans="1:11" x14ac:dyDescent="0.3">
      <c r="A17" t="s">
        <v>46</v>
      </c>
      <c r="B17" t="s">
        <v>11</v>
      </c>
      <c r="C17" t="s">
        <v>36</v>
      </c>
      <c r="D17" s="3">
        <v>44009</v>
      </c>
      <c r="E17" t="s">
        <v>26</v>
      </c>
      <c r="F17">
        <v>9086.26</v>
      </c>
      <c r="G17">
        <v>1158.6600000000001</v>
      </c>
      <c r="H17">
        <v>3272.13</v>
      </c>
      <c r="I17" s="3">
        <v>44264</v>
      </c>
      <c r="J17" t="s">
        <v>18</v>
      </c>
      <c r="K17" t="str">
        <f t="shared" si="0"/>
        <v>No</v>
      </c>
    </row>
    <row r="18" spans="1:11" x14ac:dyDescent="0.3">
      <c r="A18" t="s">
        <v>47</v>
      </c>
      <c r="B18" t="s">
        <v>28</v>
      </c>
      <c r="C18" t="s">
        <v>25</v>
      </c>
      <c r="D18" s="3">
        <v>44657</v>
      </c>
      <c r="E18" t="s">
        <v>26</v>
      </c>
      <c r="F18">
        <v>7559.5</v>
      </c>
      <c r="G18">
        <v>1062.9100000000001</v>
      </c>
      <c r="H18">
        <v>1485.85</v>
      </c>
      <c r="I18" s="3">
        <v>45424</v>
      </c>
      <c r="J18" t="s">
        <v>18</v>
      </c>
      <c r="K18" t="str">
        <f t="shared" si="0"/>
        <v>No</v>
      </c>
    </row>
    <row r="19" spans="1:11" x14ac:dyDescent="0.3">
      <c r="A19" t="s">
        <v>48</v>
      </c>
      <c r="B19" t="s">
        <v>33</v>
      </c>
      <c r="C19" t="s">
        <v>21</v>
      </c>
      <c r="D19" s="3">
        <v>43985</v>
      </c>
      <c r="E19" t="s">
        <v>43</v>
      </c>
      <c r="F19">
        <v>8604.5</v>
      </c>
      <c r="G19">
        <v>1364.87</v>
      </c>
      <c r="H19">
        <v>3586.88</v>
      </c>
      <c r="I19" s="3">
        <v>44314</v>
      </c>
      <c r="J19" t="s">
        <v>14</v>
      </c>
      <c r="K19" t="str">
        <f t="shared" si="0"/>
        <v>Yes</v>
      </c>
    </row>
    <row r="20" spans="1:11" x14ac:dyDescent="0.3">
      <c r="A20" t="s">
        <v>49</v>
      </c>
      <c r="B20" t="s">
        <v>33</v>
      </c>
      <c r="C20" t="s">
        <v>25</v>
      </c>
      <c r="D20" s="3">
        <v>44770</v>
      </c>
      <c r="E20" t="s">
        <v>43</v>
      </c>
      <c r="F20">
        <v>8494.69</v>
      </c>
      <c r="G20">
        <v>1824.12</v>
      </c>
      <c r="H20">
        <v>3309.82</v>
      </c>
      <c r="I20" s="3">
        <v>45385</v>
      </c>
      <c r="J20" t="s">
        <v>18</v>
      </c>
      <c r="K20" t="str">
        <f t="shared" si="0"/>
        <v>Yes</v>
      </c>
    </row>
    <row r="21" spans="1:11" x14ac:dyDescent="0.3">
      <c r="A21" t="s">
        <v>50</v>
      </c>
      <c r="B21" t="s">
        <v>30</v>
      </c>
      <c r="C21" t="s">
        <v>12</v>
      </c>
      <c r="D21" s="3">
        <v>44885</v>
      </c>
      <c r="E21" t="s">
        <v>26</v>
      </c>
      <c r="F21">
        <v>6707.45</v>
      </c>
      <c r="G21">
        <v>1808.6</v>
      </c>
      <c r="H21">
        <v>3201.71</v>
      </c>
      <c r="I21" s="3">
        <v>45189</v>
      </c>
      <c r="J21" t="s">
        <v>14</v>
      </c>
      <c r="K21" t="str">
        <f t="shared" si="0"/>
        <v>No</v>
      </c>
    </row>
    <row r="22" spans="1:11" x14ac:dyDescent="0.3">
      <c r="A22" t="s">
        <v>51</v>
      </c>
      <c r="B22" t="s">
        <v>33</v>
      </c>
      <c r="C22" t="s">
        <v>21</v>
      </c>
      <c r="D22" s="3">
        <v>45333</v>
      </c>
      <c r="E22" t="s">
        <v>26</v>
      </c>
      <c r="F22">
        <v>2176.34</v>
      </c>
      <c r="G22">
        <v>415.9</v>
      </c>
      <c r="H22">
        <v>1603.35</v>
      </c>
      <c r="I22" s="3">
        <v>44099</v>
      </c>
      <c r="J22" t="s">
        <v>18</v>
      </c>
      <c r="K22" t="str">
        <f t="shared" si="0"/>
        <v>No</v>
      </c>
    </row>
    <row r="23" spans="1:11" x14ac:dyDescent="0.3">
      <c r="A23" t="s">
        <v>52</v>
      </c>
      <c r="B23" t="s">
        <v>24</v>
      </c>
      <c r="C23" t="s">
        <v>17</v>
      </c>
      <c r="D23" s="3">
        <v>43275</v>
      </c>
      <c r="E23" t="s">
        <v>43</v>
      </c>
      <c r="F23">
        <v>7851.4</v>
      </c>
      <c r="G23">
        <v>443.47</v>
      </c>
      <c r="H23">
        <v>2945.09</v>
      </c>
      <c r="I23" s="3">
        <v>44706</v>
      </c>
      <c r="J23" t="s">
        <v>18</v>
      </c>
      <c r="K23" t="str">
        <f t="shared" si="0"/>
        <v>Yes</v>
      </c>
    </row>
    <row r="24" spans="1:11" x14ac:dyDescent="0.3">
      <c r="A24" t="s">
        <v>53</v>
      </c>
      <c r="B24" t="s">
        <v>20</v>
      </c>
      <c r="C24" t="s">
        <v>36</v>
      </c>
      <c r="D24" s="3">
        <v>43763</v>
      </c>
      <c r="E24" t="s">
        <v>13</v>
      </c>
      <c r="F24">
        <v>6973.37</v>
      </c>
      <c r="G24">
        <v>980.53</v>
      </c>
      <c r="H24">
        <v>1010.16</v>
      </c>
      <c r="I24" s="3">
        <v>44125</v>
      </c>
      <c r="J24" t="s">
        <v>14</v>
      </c>
      <c r="K24" t="str">
        <f t="shared" si="0"/>
        <v>No</v>
      </c>
    </row>
    <row r="25" spans="1:11" x14ac:dyDescent="0.3">
      <c r="A25" t="s">
        <v>54</v>
      </c>
      <c r="B25" t="s">
        <v>24</v>
      </c>
      <c r="C25" t="s">
        <v>38</v>
      </c>
      <c r="D25" s="3">
        <v>44537</v>
      </c>
      <c r="E25" t="s">
        <v>22</v>
      </c>
      <c r="F25">
        <v>8395.0300000000007</v>
      </c>
      <c r="G25">
        <v>743.38</v>
      </c>
      <c r="H25">
        <v>3396.41</v>
      </c>
      <c r="I25" s="3">
        <v>44594</v>
      </c>
      <c r="J25" t="s">
        <v>14</v>
      </c>
      <c r="K25" t="str">
        <f t="shared" si="0"/>
        <v>No</v>
      </c>
    </row>
    <row r="26" spans="1:11" x14ac:dyDescent="0.3">
      <c r="A26" t="s">
        <v>55</v>
      </c>
      <c r="B26" t="s">
        <v>28</v>
      </c>
      <c r="C26" t="s">
        <v>38</v>
      </c>
      <c r="D26" s="3">
        <v>44950</v>
      </c>
      <c r="E26" t="s">
        <v>22</v>
      </c>
      <c r="F26">
        <v>2686.85</v>
      </c>
      <c r="G26">
        <v>1948.97</v>
      </c>
      <c r="H26">
        <v>4111.6099999999997</v>
      </c>
      <c r="I26" s="3">
        <v>44961</v>
      </c>
      <c r="J26" t="s">
        <v>18</v>
      </c>
      <c r="K26" t="str">
        <f t="shared" si="0"/>
        <v>No</v>
      </c>
    </row>
    <row r="27" spans="1:11" x14ac:dyDescent="0.3">
      <c r="A27" t="s">
        <v>56</v>
      </c>
      <c r="B27" t="s">
        <v>33</v>
      </c>
      <c r="C27" t="s">
        <v>31</v>
      </c>
      <c r="D27" s="3">
        <v>42636</v>
      </c>
      <c r="E27" t="s">
        <v>13</v>
      </c>
      <c r="F27">
        <v>7798.04</v>
      </c>
      <c r="G27">
        <v>1137.04</v>
      </c>
      <c r="H27">
        <v>4921.67</v>
      </c>
      <c r="I27" s="3">
        <v>43750</v>
      </c>
      <c r="J27" t="s">
        <v>18</v>
      </c>
      <c r="K27" t="str">
        <f t="shared" si="0"/>
        <v>No</v>
      </c>
    </row>
    <row r="28" spans="1:11" x14ac:dyDescent="0.3">
      <c r="A28" t="s">
        <v>57</v>
      </c>
      <c r="B28" t="s">
        <v>28</v>
      </c>
      <c r="C28" t="s">
        <v>36</v>
      </c>
      <c r="D28" s="3">
        <v>45379</v>
      </c>
      <c r="E28" t="s">
        <v>43</v>
      </c>
      <c r="F28">
        <v>6971.2</v>
      </c>
      <c r="G28">
        <v>1621.64</v>
      </c>
      <c r="H28">
        <v>3446.62</v>
      </c>
      <c r="I28" s="3">
        <v>44751</v>
      </c>
      <c r="J28" t="s">
        <v>18</v>
      </c>
      <c r="K28" t="str">
        <f t="shared" si="0"/>
        <v>Yes</v>
      </c>
    </row>
    <row r="29" spans="1:11" x14ac:dyDescent="0.3">
      <c r="A29" t="s">
        <v>58</v>
      </c>
      <c r="B29" t="s">
        <v>11</v>
      </c>
      <c r="C29" t="s">
        <v>21</v>
      </c>
      <c r="D29" s="3">
        <v>43428</v>
      </c>
      <c r="E29" t="s">
        <v>13</v>
      </c>
      <c r="F29">
        <v>2222.98</v>
      </c>
      <c r="G29">
        <v>1097.3599999999999</v>
      </c>
      <c r="H29">
        <v>4260.42</v>
      </c>
      <c r="I29" s="3">
        <v>45069</v>
      </c>
      <c r="J29" t="s">
        <v>14</v>
      </c>
      <c r="K29" t="str">
        <f t="shared" si="0"/>
        <v>No</v>
      </c>
    </row>
    <row r="30" spans="1:11" x14ac:dyDescent="0.3">
      <c r="A30" t="s">
        <v>59</v>
      </c>
      <c r="B30" t="s">
        <v>16</v>
      </c>
      <c r="C30" t="s">
        <v>38</v>
      </c>
      <c r="D30" s="3">
        <v>44336</v>
      </c>
      <c r="E30" t="s">
        <v>13</v>
      </c>
      <c r="F30">
        <v>1737.11</v>
      </c>
      <c r="G30">
        <v>577.29999999999995</v>
      </c>
      <c r="H30">
        <v>4315.6499999999996</v>
      </c>
      <c r="I30" s="3">
        <v>45397</v>
      </c>
      <c r="J30" t="s">
        <v>18</v>
      </c>
      <c r="K30" t="str">
        <f t="shared" si="0"/>
        <v>No</v>
      </c>
    </row>
    <row r="31" spans="1:11" x14ac:dyDescent="0.3">
      <c r="A31" t="s">
        <v>60</v>
      </c>
      <c r="B31" t="s">
        <v>11</v>
      </c>
      <c r="C31" t="s">
        <v>21</v>
      </c>
      <c r="D31" s="3">
        <v>45530</v>
      </c>
      <c r="E31" t="s">
        <v>22</v>
      </c>
      <c r="F31">
        <v>8257.48</v>
      </c>
      <c r="G31">
        <v>1158.3800000000001</v>
      </c>
      <c r="H31">
        <v>3596.31</v>
      </c>
      <c r="I31" s="3">
        <v>45303</v>
      </c>
      <c r="J31" t="s">
        <v>18</v>
      </c>
      <c r="K31" t="str">
        <f t="shared" si="0"/>
        <v>No</v>
      </c>
    </row>
    <row r="32" spans="1:11" x14ac:dyDescent="0.3">
      <c r="A32" t="s">
        <v>61</v>
      </c>
      <c r="B32" t="s">
        <v>11</v>
      </c>
      <c r="C32" t="s">
        <v>12</v>
      </c>
      <c r="D32" s="3">
        <v>43159</v>
      </c>
      <c r="E32" t="s">
        <v>26</v>
      </c>
      <c r="F32">
        <v>8752.08</v>
      </c>
      <c r="G32">
        <v>857.35</v>
      </c>
      <c r="H32">
        <v>4342.53</v>
      </c>
      <c r="I32" s="3">
        <v>44826</v>
      </c>
      <c r="J32" t="s">
        <v>14</v>
      </c>
      <c r="K32" t="str">
        <f t="shared" si="0"/>
        <v>No</v>
      </c>
    </row>
    <row r="33" spans="1:11" x14ac:dyDescent="0.3">
      <c r="A33" t="s">
        <v>62</v>
      </c>
      <c r="B33" t="s">
        <v>24</v>
      </c>
      <c r="C33" t="s">
        <v>12</v>
      </c>
      <c r="D33" s="3">
        <v>42436</v>
      </c>
      <c r="E33" t="s">
        <v>43</v>
      </c>
      <c r="F33">
        <v>1555.9</v>
      </c>
      <c r="G33">
        <v>1693.78</v>
      </c>
      <c r="H33">
        <v>2021.38</v>
      </c>
      <c r="I33" s="3">
        <v>45010</v>
      </c>
      <c r="J33" t="s">
        <v>14</v>
      </c>
      <c r="K33" t="str">
        <f t="shared" si="0"/>
        <v>Yes</v>
      </c>
    </row>
    <row r="34" spans="1:11" x14ac:dyDescent="0.3">
      <c r="A34" t="s">
        <v>63</v>
      </c>
      <c r="B34" t="s">
        <v>30</v>
      </c>
      <c r="C34" t="s">
        <v>31</v>
      </c>
      <c r="D34" s="3">
        <v>44735</v>
      </c>
      <c r="E34" t="s">
        <v>26</v>
      </c>
      <c r="F34">
        <v>2465.9899999999998</v>
      </c>
      <c r="G34">
        <v>1168.71</v>
      </c>
      <c r="H34">
        <v>4441.47</v>
      </c>
      <c r="I34" s="3">
        <v>44939</v>
      </c>
      <c r="J34" t="s">
        <v>18</v>
      </c>
      <c r="K34" t="str">
        <f t="shared" si="0"/>
        <v>No</v>
      </c>
    </row>
    <row r="35" spans="1:11" x14ac:dyDescent="0.3">
      <c r="A35" t="s">
        <v>64</v>
      </c>
      <c r="B35" t="s">
        <v>20</v>
      </c>
      <c r="C35" t="s">
        <v>42</v>
      </c>
      <c r="D35" s="3">
        <v>44836</v>
      </c>
      <c r="E35" t="s">
        <v>26</v>
      </c>
      <c r="F35">
        <v>5112.78</v>
      </c>
      <c r="G35">
        <v>1979.52</v>
      </c>
      <c r="H35">
        <v>4366.38</v>
      </c>
      <c r="I35" s="3">
        <v>44333</v>
      </c>
      <c r="J35" t="s">
        <v>18</v>
      </c>
      <c r="K35" t="str">
        <f t="shared" si="0"/>
        <v>No</v>
      </c>
    </row>
    <row r="36" spans="1:11" x14ac:dyDescent="0.3">
      <c r="A36" t="s">
        <v>65</v>
      </c>
      <c r="B36" t="s">
        <v>30</v>
      </c>
      <c r="C36" t="s">
        <v>31</v>
      </c>
      <c r="D36" s="3">
        <v>45363</v>
      </c>
      <c r="E36" t="s">
        <v>43</v>
      </c>
      <c r="F36">
        <v>812.68</v>
      </c>
      <c r="G36">
        <v>825.24</v>
      </c>
      <c r="H36">
        <v>2599.29</v>
      </c>
      <c r="I36" s="3">
        <v>44486</v>
      </c>
      <c r="J36" t="s">
        <v>18</v>
      </c>
      <c r="K36" t="str">
        <f t="shared" si="0"/>
        <v>Yes</v>
      </c>
    </row>
    <row r="37" spans="1:11" x14ac:dyDescent="0.3">
      <c r="A37" t="s">
        <v>66</v>
      </c>
      <c r="B37" t="s">
        <v>20</v>
      </c>
      <c r="C37" t="s">
        <v>21</v>
      </c>
      <c r="D37" s="3">
        <v>43963</v>
      </c>
      <c r="E37" t="s">
        <v>26</v>
      </c>
      <c r="F37">
        <v>7376.25</v>
      </c>
      <c r="G37">
        <v>1446.13</v>
      </c>
      <c r="H37">
        <v>684.49</v>
      </c>
      <c r="I37" s="3">
        <v>43822</v>
      </c>
      <c r="J37" t="s">
        <v>14</v>
      </c>
      <c r="K37" t="str">
        <f t="shared" si="0"/>
        <v>No</v>
      </c>
    </row>
    <row r="38" spans="1:11" x14ac:dyDescent="0.3">
      <c r="A38" t="s">
        <v>67</v>
      </c>
      <c r="B38" t="s">
        <v>24</v>
      </c>
      <c r="C38" t="s">
        <v>21</v>
      </c>
      <c r="D38" s="3">
        <v>42135</v>
      </c>
      <c r="E38" t="s">
        <v>26</v>
      </c>
      <c r="F38">
        <v>9726.19</v>
      </c>
      <c r="G38">
        <v>940.74</v>
      </c>
      <c r="H38">
        <v>1363.75</v>
      </c>
      <c r="I38" s="3">
        <v>44273</v>
      </c>
      <c r="J38" t="s">
        <v>18</v>
      </c>
      <c r="K38" t="str">
        <f t="shared" si="0"/>
        <v>No</v>
      </c>
    </row>
    <row r="39" spans="1:11" x14ac:dyDescent="0.3">
      <c r="A39" t="s">
        <v>68</v>
      </c>
      <c r="B39" t="s">
        <v>28</v>
      </c>
      <c r="C39" t="s">
        <v>25</v>
      </c>
      <c r="D39" s="3">
        <v>44433</v>
      </c>
      <c r="E39" t="s">
        <v>43</v>
      </c>
      <c r="F39">
        <v>6572.41</v>
      </c>
      <c r="G39">
        <v>1924.32</v>
      </c>
      <c r="H39">
        <v>3610.73</v>
      </c>
      <c r="I39" s="3">
        <v>45509</v>
      </c>
      <c r="J39" t="s">
        <v>14</v>
      </c>
      <c r="K39" t="str">
        <f t="shared" si="0"/>
        <v>Yes</v>
      </c>
    </row>
    <row r="40" spans="1:11" x14ac:dyDescent="0.3">
      <c r="A40" t="s">
        <v>69</v>
      </c>
      <c r="B40" t="s">
        <v>16</v>
      </c>
      <c r="C40" t="s">
        <v>25</v>
      </c>
      <c r="D40" s="3">
        <v>45125</v>
      </c>
      <c r="E40" t="s">
        <v>43</v>
      </c>
      <c r="F40">
        <v>3872.12</v>
      </c>
      <c r="G40">
        <v>121.64</v>
      </c>
      <c r="H40">
        <v>2630.22</v>
      </c>
      <c r="I40" s="3">
        <v>43956</v>
      </c>
      <c r="J40" t="s">
        <v>18</v>
      </c>
      <c r="K40" t="str">
        <f t="shared" si="0"/>
        <v>Yes</v>
      </c>
    </row>
    <row r="41" spans="1:11" x14ac:dyDescent="0.3">
      <c r="A41" t="s">
        <v>70</v>
      </c>
      <c r="B41" t="s">
        <v>16</v>
      </c>
      <c r="C41" t="s">
        <v>42</v>
      </c>
      <c r="D41" s="3">
        <v>42009</v>
      </c>
      <c r="E41" t="s">
        <v>13</v>
      </c>
      <c r="F41">
        <v>7341.89</v>
      </c>
      <c r="G41">
        <v>1755.96</v>
      </c>
      <c r="H41">
        <v>909.36</v>
      </c>
      <c r="I41" s="3">
        <v>44882</v>
      </c>
      <c r="J41" t="s">
        <v>18</v>
      </c>
      <c r="K41" t="str">
        <f t="shared" si="0"/>
        <v>No</v>
      </c>
    </row>
    <row r="42" spans="1:11" x14ac:dyDescent="0.3">
      <c r="A42" t="s">
        <v>71</v>
      </c>
      <c r="B42" t="s">
        <v>30</v>
      </c>
      <c r="C42" t="s">
        <v>31</v>
      </c>
      <c r="D42" s="3">
        <v>44371</v>
      </c>
      <c r="E42" t="s">
        <v>22</v>
      </c>
      <c r="F42">
        <v>659.54</v>
      </c>
      <c r="G42">
        <v>423.51</v>
      </c>
      <c r="H42">
        <v>3307.16</v>
      </c>
      <c r="I42" s="3">
        <v>43734</v>
      </c>
      <c r="J42" t="s">
        <v>18</v>
      </c>
      <c r="K42" t="str">
        <f t="shared" si="0"/>
        <v>No</v>
      </c>
    </row>
    <row r="43" spans="1:11" x14ac:dyDescent="0.3">
      <c r="A43" t="s">
        <v>72</v>
      </c>
      <c r="B43" t="s">
        <v>16</v>
      </c>
      <c r="C43" t="s">
        <v>12</v>
      </c>
      <c r="D43" s="3">
        <v>42861</v>
      </c>
      <c r="E43" t="s">
        <v>43</v>
      </c>
      <c r="F43">
        <v>6299.22</v>
      </c>
      <c r="G43">
        <v>968.26</v>
      </c>
      <c r="H43">
        <v>2321.15</v>
      </c>
      <c r="I43" s="3">
        <v>44622</v>
      </c>
      <c r="J43" t="s">
        <v>18</v>
      </c>
      <c r="K43" t="str">
        <f t="shared" si="0"/>
        <v>Yes</v>
      </c>
    </row>
    <row r="44" spans="1:11" x14ac:dyDescent="0.3">
      <c r="A44" t="s">
        <v>73</v>
      </c>
      <c r="B44" t="s">
        <v>30</v>
      </c>
      <c r="C44" t="s">
        <v>25</v>
      </c>
      <c r="D44" s="3">
        <v>42779</v>
      </c>
      <c r="E44" t="s">
        <v>22</v>
      </c>
      <c r="F44">
        <v>9882.25</v>
      </c>
      <c r="G44">
        <v>1953.96</v>
      </c>
      <c r="H44">
        <v>2608.89</v>
      </c>
      <c r="I44" s="3">
        <v>45044</v>
      </c>
      <c r="J44" t="s">
        <v>18</v>
      </c>
      <c r="K44" t="str">
        <f t="shared" si="0"/>
        <v>No</v>
      </c>
    </row>
    <row r="45" spans="1:11" x14ac:dyDescent="0.3">
      <c r="A45" t="s">
        <v>74</v>
      </c>
      <c r="B45" t="s">
        <v>20</v>
      </c>
      <c r="C45" t="s">
        <v>36</v>
      </c>
      <c r="D45" s="3">
        <v>44129</v>
      </c>
      <c r="E45" t="s">
        <v>26</v>
      </c>
      <c r="F45">
        <v>2515.39</v>
      </c>
      <c r="G45">
        <v>1858.87</v>
      </c>
      <c r="H45">
        <v>1837.29</v>
      </c>
      <c r="I45" s="3">
        <v>44835</v>
      </c>
      <c r="J45" t="s">
        <v>14</v>
      </c>
      <c r="K45" t="str">
        <f t="shared" si="0"/>
        <v>No</v>
      </c>
    </row>
    <row r="46" spans="1:11" x14ac:dyDescent="0.3">
      <c r="A46" t="s">
        <v>75</v>
      </c>
      <c r="B46" t="s">
        <v>11</v>
      </c>
      <c r="C46" t="s">
        <v>12</v>
      </c>
      <c r="D46" s="3">
        <v>43532</v>
      </c>
      <c r="E46" t="s">
        <v>26</v>
      </c>
      <c r="F46">
        <v>2243.56</v>
      </c>
      <c r="G46">
        <v>1273.69</v>
      </c>
      <c r="H46">
        <v>3992.52</v>
      </c>
      <c r="I46" s="3">
        <v>45422</v>
      </c>
      <c r="J46" t="s">
        <v>18</v>
      </c>
      <c r="K46" t="str">
        <f t="shared" si="0"/>
        <v>No</v>
      </c>
    </row>
    <row r="47" spans="1:11" x14ac:dyDescent="0.3">
      <c r="A47" t="s">
        <v>76</v>
      </c>
      <c r="B47" t="s">
        <v>16</v>
      </c>
      <c r="C47" t="s">
        <v>21</v>
      </c>
      <c r="D47" s="3">
        <v>44057</v>
      </c>
      <c r="E47" t="s">
        <v>22</v>
      </c>
      <c r="F47">
        <v>3708.44</v>
      </c>
      <c r="G47">
        <v>1130.1300000000001</v>
      </c>
      <c r="H47">
        <v>4724.79</v>
      </c>
      <c r="I47" s="3">
        <v>43983</v>
      </c>
      <c r="J47" t="s">
        <v>18</v>
      </c>
      <c r="K47" t="str">
        <f t="shared" si="0"/>
        <v>No</v>
      </c>
    </row>
    <row r="48" spans="1:11" x14ac:dyDescent="0.3">
      <c r="A48" t="s">
        <v>77</v>
      </c>
      <c r="B48" t="s">
        <v>33</v>
      </c>
      <c r="C48" t="s">
        <v>36</v>
      </c>
      <c r="D48" s="3">
        <v>45170</v>
      </c>
      <c r="E48" t="s">
        <v>22</v>
      </c>
      <c r="F48">
        <v>4107.28</v>
      </c>
      <c r="G48">
        <v>1560.29</v>
      </c>
      <c r="H48">
        <v>3548.36</v>
      </c>
      <c r="I48" s="3">
        <v>44855</v>
      </c>
      <c r="J48" t="s">
        <v>18</v>
      </c>
      <c r="K48" t="str">
        <f t="shared" si="0"/>
        <v>No</v>
      </c>
    </row>
    <row r="49" spans="1:11" x14ac:dyDescent="0.3">
      <c r="A49" t="s">
        <v>78</v>
      </c>
      <c r="B49" t="s">
        <v>28</v>
      </c>
      <c r="C49" t="s">
        <v>21</v>
      </c>
      <c r="D49" s="3">
        <v>45178</v>
      </c>
      <c r="E49" t="s">
        <v>43</v>
      </c>
      <c r="F49">
        <v>1502.63</v>
      </c>
      <c r="G49">
        <v>501.9</v>
      </c>
      <c r="H49">
        <v>2316.23</v>
      </c>
      <c r="I49" s="3">
        <v>44137</v>
      </c>
      <c r="J49" t="s">
        <v>18</v>
      </c>
      <c r="K49" t="str">
        <f t="shared" si="0"/>
        <v>Yes</v>
      </c>
    </row>
    <row r="50" spans="1:11" x14ac:dyDescent="0.3">
      <c r="A50" t="s">
        <v>79</v>
      </c>
      <c r="B50" t="s">
        <v>30</v>
      </c>
      <c r="C50" t="s">
        <v>42</v>
      </c>
      <c r="D50" s="3">
        <v>45333</v>
      </c>
      <c r="E50" t="s">
        <v>13</v>
      </c>
      <c r="F50">
        <v>1719.27</v>
      </c>
      <c r="G50">
        <v>703.28</v>
      </c>
      <c r="H50">
        <v>238.67</v>
      </c>
      <c r="I50" s="3">
        <v>44262</v>
      </c>
      <c r="J50" t="s">
        <v>14</v>
      </c>
      <c r="K50" t="str">
        <f t="shared" si="0"/>
        <v>No</v>
      </c>
    </row>
    <row r="51" spans="1:11" x14ac:dyDescent="0.3">
      <c r="A51" t="s">
        <v>80</v>
      </c>
      <c r="B51" t="s">
        <v>33</v>
      </c>
      <c r="C51" t="s">
        <v>25</v>
      </c>
      <c r="D51" s="3">
        <v>44460</v>
      </c>
      <c r="E51" t="s">
        <v>22</v>
      </c>
      <c r="F51">
        <v>8097.35</v>
      </c>
      <c r="G51">
        <v>1620.06</v>
      </c>
      <c r="H51">
        <v>847.81</v>
      </c>
      <c r="I51" s="3">
        <v>43526</v>
      </c>
      <c r="J51" t="s">
        <v>18</v>
      </c>
      <c r="K51" t="str">
        <f t="shared" si="0"/>
        <v>No</v>
      </c>
    </row>
    <row r="52" spans="1:11" x14ac:dyDescent="0.3">
      <c r="A52" t="s">
        <v>81</v>
      </c>
      <c r="B52" t="s">
        <v>16</v>
      </c>
      <c r="C52" t="s">
        <v>17</v>
      </c>
      <c r="D52" s="3">
        <v>44937</v>
      </c>
      <c r="E52" t="s">
        <v>22</v>
      </c>
      <c r="F52">
        <v>4413.0200000000004</v>
      </c>
      <c r="G52">
        <v>1303.25</v>
      </c>
      <c r="H52">
        <v>2274.16</v>
      </c>
      <c r="I52" s="3">
        <v>44050</v>
      </c>
      <c r="J52" t="s">
        <v>18</v>
      </c>
      <c r="K52" t="str">
        <f t="shared" si="0"/>
        <v>No</v>
      </c>
    </row>
    <row r="53" spans="1:11" x14ac:dyDescent="0.3">
      <c r="A53" t="s">
        <v>82</v>
      </c>
      <c r="B53" t="s">
        <v>30</v>
      </c>
      <c r="C53" t="s">
        <v>17</v>
      </c>
      <c r="D53" s="3">
        <v>44298</v>
      </c>
      <c r="E53" t="s">
        <v>43</v>
      </c>
      <c r="F53">
        <v>9740.8700000000008</v>
      </c>
      <c r="G53">
        <v>65.849999999999994</v>
      </c>
      <c r="H53">
        <v>643.85</v>
      </c>
      <c r="I53" s="3">
        <v>45027</v>
      </c>
      <c r="J53" t="s">
        <v>14</v>
      </c>
      <c r="K53" t="str">
        <f t="shared" si="0"/>
        <v>Yes</v>
      </c>
    </row>
    <row r="54" spans="1:11" x14ac:dyDescent="0.3">
      <c r="A54" t="s">
        <v>83</v>
      </c>
      <c r="B54" t="s">
        <v>20</v>
      </c>
      <c r="C54" t="s">
        <v>25</v>
      </c>
      <c r="D54" s="3">
        <v>44556</v>
      </c>
      <c r="E54" t="s">
        <v>22</v>
      </c>
      <c r="F54">
        <v>2648.44</v>
      </c>
      <c r="G54">
        <v>856.81</v>
      </c>
      <c r="H54">
        <v>875.14</v>
      </c>
      <c r="I54" s="3">
        <v>44319</v>
      </c>
      <c r="J54" t="s">
        <v>14</v>
      </c>
      <c r="K54" t="str">
        <f t="shared" si="0"/>
        <v>No</v>
      </c>
    </row>
    <row r="55" spans="1:11" x14ac:dyDescent="0.3">
      <c r="A55" t="s">
        <v>84</v>
      </c>
      <c r="B55" t="s">
        <v>28</v>
      </c>
      <c r="C55" t="s">
        <v>42</v>
      </c>
      <c r="D55" s="3">
        <v>45012</v>
      </c>
      <c r="E55" t="s">
        <v>13</v>
      </c>
      <c r="F55">
        <v>2692.79</v>
      </c>
      <c r="G55">
        <v>1934.83</v>
      </c>
      <c r="H55">
        <v>2209.56</v>
      </c>
      <c r="I55" s="3">
        <v>44916</v>
      </c>
      <c r="J55" t="s">
        <v>14</v>
      </c>
      <c r="K55" t="str">
        <f t="shared" si="0"/>
        <v>No</v>
      </c>
    </row>
    <row r="56" spans="1:11" x14ac:dyDescent="0.3">
      <c r="A56" t="s">
        <v>85</v>
      </c>
      <c r="B56" t="s">
        <v>20</v>
      </c>
      <c r="C56" t="s">
        <v>12</v>
      </c>
      <c r="D56" s="3">
        <v>44832</v>
      </c>
      <c r="E56" t="s">
        <v>43</v>
      </c>
      <c r="F56">
        <v>6126.16</v>
      </c>
      <c r="G56">
        <v>1439.73</v>
      </c>
      <c r="H56">
        <v>183.43</v>
      </c>
      <c r="I56" s="3">
        <v>44998</v>
      </c>
      <c r="J56" t="s">
        <v>18</v>
      </c>
      <c r="K56" t="str">
        <f t="shared" si="0"/>
        <v>Yes</v>
      </c>
    </row>
    <row r="57" spans="1:11" x14ac:dyDescent="0.3">
      <c r="A57" t="s">
        <v>86</v>
      </c>
      <c r="B57" t="s">
        <v>16</v>
      </c>
      <c r="C57" t="s">
        <v>38</v>
      </c>
      <c r="D57" s="3">
        <v>42933</v>
      </c>
      <c r="E57" t="s">
        <v>43</v>
      </c>
      <c r="F57">
        <v>5252.68</v>
      </c>
      <c r="G57">
        <v>213</v>
      </c>
      <c r="H57">
        <v>4670.4399999999996</v>
      </c>
      <c r="I57" s="3">
        <v>44884</v>
      </c>
      <c r="J57" t="s">
        <v>14</v>
      </c>
      <c r="K57" t="str">
        <f t="shared" si="0"/>
        <v>Yes</v>
      </c>
    </row>
    <row r="58" spans="1:11" x14ac:dyDescent="0.3">
      <c r="A58" t="s">
        <v>87</v>
      </c>
      <c r="B58" t="s">
        <v>20</v>
      </c>
      <c r="C58" t="s">
        <v>31</v>
      </c>
      <c r="D58" s="3">
        <v>42790</v>
      </c>
      <c r="E58" t="s">
        <v>26</v>
      </c>
      <c r="F58">
        <v>8291.64</v>
      </c>
      <c r="G58">
        <v>1225.19</v>
      </c>
      <c r="H58">
        <v>3351.61</v>
      </c>
      <c r="I58" s="3">
        <v>44674</v>
      </c>
      <c r="J58" t="s">
        <v>14</v>
      </c>
      <c r="K58" t="str">
        <f t="shared" si="0"/>
        <v>No</v>
      </c>
    </row>
    <row r="59" spans="1:11" x14ac:dyDescent="0.3">
      <c r="A59" t="s">
        <v>88</v>
      </c>
      <c r="B59" t="s">
        <v>20</v>
      </c>
      <c r="C59" t="s">
        <v>21</v>
      </c>
      <c r="D59" s="3">
        <v>43275</v>
      </c>
      <c r="E59" t="s">
        <v>13</v>
      </c>
      <c r="F59">
        <v>730.88</v>
      </c>
      <c r="G59">
        <v>694.02</v>
      </c>
      <c r="H59">
        <v>2990.79</v>
      </c>
      <c r="I59" s="3">
        <v>44978</v>
      </c>
      <c r="J59" t="s">
        <v>18</v>
      </c>
      <c r="K59" t="str">
        <f t="shared" si="0"/>
        <v>No</v>
      </c>
    </row>
    <row r="60" spans="1:11" x14ac:dyDescent="0.3">
      <c r="A60" t="s">
        <v>89</v>
      </c>
      <c r="B60" t="s">
        <v>28</v>
      </c>
      <c r="C60" t="s">
        <v>36</v>
      </c>
      <c r="D60" s="3">
        <v>45145</v>
      </c>
      <c r="E60" t="s">
        <v>26</v>
      </c>
      <c r="F60">
        <v>3106.77</v>
      </c>
      <c r="G60">
        <v>1928.8</v>
      </c>
      <c r="H60">
        <v>2397.86</v>
      </c>
      <c r="I60" s="3">
        <v>43895</v>
      </c>
      <c r="J60" t="s">
        <v>18</v>
      </c>
      <c r="K60" t="str">
        <f t="shared" si="0"/>
        <v>No</v>
      </c>
    </row>
    <row r="61" spans="1:11" x14ac:dyDescent="0.3">
      <c r="A61" t="s">
        <v>90</v>
      </c>
      <c r="B61" t="s">
        <v>28</v>
      </c>
      <c r="C61" t="s">
        <v>36</v>
      </c>
      <c r="D61" s="3">
        <v>42163</v>
      </c>
      <c r="E61" t="s">
        <v>43</v>
      </c>
      <c r="F61">
        <v>6589.95</v>
      </c>
      <c r="G61">
        <v>1555.36</v>
      </c>
      <c r="H61">
        <v>3166.03</v>
      </c>
      <c r="I61" s="3">
        <v>45438</v>
      </c>
      <c r="J61" t="s">
        <v>18</v>
      </c>
      <c r="K61" t="str">
        <f t="shared" si="0"/>
        <v>Yes</v>
      </c>
    </row>
    <row r="62" spans="1:11" x14ac:dyDescent="0.3">
      <c r="A62" t="s">
        <v>91</v>
      </c>
      <c r="B62" t="s">
        <v>28</v>
      </c>
      <c r="C62" t="s">
        <v>42</v>
      </c>
      <c r="D62" s="3">
        <v>44502</v>
      </c>
      <c r="E62" t="s">
        <v>43</v>
      </c>
      <c r="F62">
        <v>9708.61</v>
      </c>
      <c r="G62">
        <v>1794.91</v>
      </c>
      <c r="H62">
        <v>4164.54</v>
      </c>
      <c r="I62" s="3">
        <v>45607</v>
      </c>
      <c r="J62" t="s">
        <v>18</v>
      </c>
      <c r="K62" t="str">
        <f t="shared" si="0"/>
        <v>Yes</v>
      </c>
    </row>
    <row r="63" spans="1:11" x14ac:dyDescent="0.3">
      <c r="A63" t="s">
        <v>92</v>
      </c>
      <c r="B63" t="s">
        <v>20</v>
      </c>
      <c r="C63" t="s">
        <v>12</v>
      </c>
      <c r="D63" s="3">
        <v>44358</v>
      </c>
      <c r="E63" t="s">
        <v>43</v>
      </c>
      <c r="F63">
        <v>630.04999999999995</v>
      </c>
      <c r="G63">
        <v>1478.15</v>
      </c>
      <c r="H63">
        <v>3148.78</v>
      </c>
      <c r="I63" s="3">
        <v>44544</v>
      </c>
      <c r="J63" t="s">
        <v>18</v>
      </c>
      <c r="K63" t="str">
        <f t="shared" si="0"/>
        <v>Yes</v>
      </c>
    </row>
    <row r="64" spans="1:11" x14ac:dyDescent="0.3">
      <c r="A64" t="s">
        <v>93</v>
      </c>
      <c r="B64" t="s">
        <v>16</v>
      </c>
      <c r="C64" t="s">
        <v>38</v>
      </c>
      <c r="D64" s="3">
        <v>42975</v>
      </c>
      <c r="E64" t="s">
        <v>22</v>
      </c>
      <c r="F64">
        <v>7545.25</v>
      </c>
      <c r="G64">
        <v>975.21</v>
      </c>
      <c r="H64">
        <v>4583.3100000000004</v>
      </c>
      <c r="I64" s="3">
        <v>44809</v>
      </c>
      <c r="J64" t="s">
        <v>18</v>
      </c>
      <c r="K64" t="str">
        <f t="shared" si="0"/>
        <v>No</v>
      </c>
    </row>
    <row r="65" spans="1:11" x14ac:dyDescent="0.3">
      <c r="A65" t="s">
        <v>94</v>
      </c>
      <c r="B65" t="s">
        <v>24</v>
      </c>
      <c r="C65" t="s">
        <v>42</v>
      </c>
      <c r="D65" s="3">
        <v>44713</v>
      </c>
      <c r="E65" t="s">
        <v>43</v>
      </c>
      <c r="F65">
        <v>8376.7800000000007</v>
      </c>
      <c r="G65">
        <v>1791.23</v>
      </c>
      <c r="H65">
        <v>3515.11</v>
      </c>
      <c r="I65" s="3">
        <v>45549</v>
      </c>
      <c r="J65" t="s">
        <v>18</v>
      </c>
      <c r="K65" t="str">
        <f t="shared" si="0"/>
        <v>Yes</v>
      </c>
    </row>
    <row r="66" spans="1:11" x14ac:dyDescent="0.3">
      <c r="A66" t="s">
        <v>95</v>
      </c>
      <c r="B66" t="s">
        <v>30</v>
      </c>
      <c r="C66" t="s">
        <v>31</v>
      </c>
      <c r="D66" s="3">
        <v>42849</v>
      </c>
      <c r="E66" t="s">
        <v>26</v>
      </c>
      <c r="F66">
        <v>2987.63</v>
      </c>
      <c r="G66">
        <v>1924.35</v>
      </c>
      <c r="H66">
        <v>4841.43</v>
      </c>
      <c r="I66" s="3">
        <v>45192</v>
      </c>
      <c r="J66" t="s">
        <v>18</v>
      </c>
      <c r="K66" t="str">
        <f t="shared" si="0"/>
        <v>No</v>
      </c>
    </row>
    <row r="67" spans="1:11" x14ac:dyDescent="0.3">
      <c r="A67" t="s">
        <v>96</v>
      </c>
      <c r="B67" t="s">
        <v>30</v>
      </c>
      <c r="C67" t="s">
        <v>36</v>
      </c>
      <c r="D67" s="3">
        <v>42514</v>
      </c>
      <c r="E67" t="s">
        <v>26</v>
      </c>
      <c r="F67">
        <v>1566.12</v>
      </c>
      <c r="G67">
        <v>236.42</v>
      </c>
      <c r="H67">
        <v>2059.83</v>
      </c>
      <c r="I67" s="3">
        <v>44992</v>
      </c>
      <c r="J67" t="s">
        <v>18</v>
      </c>
      <c r="K67" t="str">
        <f t="shared" ref="K67:K101" si="1">IF(E67="Expired", "Yes", "No")</f>
        <v>No</v>
      </c>
    </row>
    <row r="68" spans="1:11" x14ac:dyDescent="0.3">
      <c r="A68" t="s">
        <v>97</v>
      </c>
      <c r="B68" t="s">
        <v>28</v>
      </c>
      <c r="C68" t="s">
        <v>31</v>
      </c>
      <c r="D68" s="3">
        <v>45310</v>
      </c>
      <c r="E68" t="s">
        <v>13</v>
      </c>
      <c r="F68">
        <v>6082.14</v>
      </c>
      <c r="G68">
        <v>545.04</v>
      </c>
      <c r="H68">
        <v>500.15</v>
      </c>
      <c r="I68" s="3">
        <v>45383</v>
      </c>
      <c r="J68" t="s">
        <v>18</v>
      </c>
      <c r="K68" t="str">
        <f t="shared" si="1"/>
        <v>No</v>
      </c>
    </row>
    <row r="69" spans="1:11" x14ac:dyDescent="0.3">
      <c r="A69" t="s">
        <v>98</v>
      </c>
      <c r="B69" t="s">
        <v>28</v>
      </c>
      <c r="C69" t="s">
        <v>17</v>
      </c>
      <c r="D69" s="3">
        <v>43470</v>
      </c>
      <c r="E69" t="s">
        <v>43</v>
      </c>
      <c r="F69">
        <v>8065.62</v>
      </c>
      <c r="G69">
        <v>725.38</v>
      </c>
      <c r="H69">
        <v>4635.99</v>
      </c>
      <c r="I69" s="3">
        <v>44661</v>
      </c>
      <c r="J69" t="s">
        <v>18</v>
      </c>
      <c r="K69" t="str">
        <f t="shared" si="1"/>
        <v>Yes</v>
      </c>
    </row>
    <row r="70" spans="1:11" x14ac:dyDescent="0.3">
      <c r="A70" t="s">
        <v>99</v>
      </c>
      <c r="B70" t="s">
        <v>33</v>
      </c>
      <c r="C70" t="s">
        <v>36</v>
      </c>
      <c r="D70" s="3">
        <v>42523</v>
      </c>
      <c r="E70" t="s">
        <v>26</v>
      </c>
      <c r="F70">
        <v>3186.87</v>
      </c>
      <c r="G70">
        <v>1097.17</v>
      </c>
      <c r="H70">
        <v>3136.28</v>
      </c>
      <c r="I70" s="3">
        <v>44052</v>
      </c>
      <c r="J70" t="s">
        <v>18</v>
      </c>
      <c r="K70" t="str">
        <f t="shared" si="1"/>
        <v>No</v>
      </c>
    </row>
    <row r="71" spans="1:11" x14ac:dyDescent="0.3">
      <c r="A71" t="s">
        <v>100</v>
      </c>
      <c r="B71" t="s">
        <v>20</v>
      </c>
      <c r="C71" t="s">
        <v>25</v>
      </c>
      <c r="D71" s="3">
        <v>43731</v>
      </c>
      <c r="E71" t="s">
        <v>13</v>
      </c>
      <c r="F71">
        <v>9739.9599999999991</v>
      </c>
      <c r="G71">
        <v>391.46</v>
      </c>
      <c r="H71">
        <v>4319.1099999999997</v>
      </c>
      <c r="I71" s="3">
        <v>45272</v>
      </c>
      <c r="J71" t="s">
        <v>14</v>
      </c>
      <c r="K71" t="str">
        <f t="shared" si="1"/>
        <v>No</v>
      </c>
    </row>
    <row r="72" spans="1:11" x14ac:dyDescent="0.3">
      <c r="A72" t="s">
        <v>101</v>
      </c>
      <c r="B72" t="s">
        <v>24</v>
      </c>
      <c r="C72" t="s">
        <v>25</v>
      </c>
      <c r="D72" s="3">
        <v>44902</v>
      </c>
      <c r="E72" t="s">
        <v>22</v>
      </c>
      <c r="F72">
        <v>5067.01</v>
      </c>
      <c r="G72">
        <v>311.07</v>
      </c>
      <c r="H72">
        <v>3964.44</v>
      </c>
      <c r="I72" s="3">
        <v>44448</v>
      </c>
      <c r="J72" t="s">
        <v>14</v>
      </c>
      <c r="K72" t="str">
        <f t="shared" si="1"/>
        <v>No</v>
      </c>
    </row>
    <row r="73" spans="1:11" x14ac:dyDescent="0.3">
      <c r="A73" t="s">
        <v>102</v>
      </c>
      <c r="B73" t="s">
        <v>11</v>
      </c>
      <c r="C73" t="s">
        <v>12</v>
      </c>
      <c r="D73" s="3">
        <v>43121</v>
      </c>
      <c r="E73" t="s">
        <v>22</v>
      </c>
      <c r="F73">
        <v>2388.15</v>
      </c>
      <c r="G73">
        <v>857.67</v>
      </c>
      <c r="H73">
        <v>4776.96</v>
      </c>
      <c r="I73" s="3">
        <v>45421</v>
      </c>
      <c r="J73" t="s">
        <v>14</v>
      </c>
      <c r="K73" t="str">
        <f t="shared" si="1"/>
        <v>No</v>
      </c>
    </row>
    <row r="74" spans="1:11" x14ac:dyDescent="0.3">
      <c r="A74" t="s">
        <v>103</v>
      </c>
      <c r="B74" t="s">
        <v>28</v>
      </c>
      <c r="C74" t="s">
        <v>17</v>
      </c>
      <c r="D74" s="3">
        <v>42971</v>
      </c>
      <c r="E74" t="s">
        <v>26</v>
      </c>
      <c r="F74">
        <v>4485.13</v>
      </c>
      <c r="G74">
        <v>535.47</v>
      </c>
      <c r="H74">
        <v>2921.7</v>
      </c>
      <c r="I74" s="3">
        <v>44067</v>
      </c>
      <c r="J74" t="s">
        <v>18</v>
      </c>
      <c r="K74" t="str">
        <f t="shared" si="1"/>
        <v>No</v>
      </c>
    </row>
    <row r="75" spans="1:11" x14ac:dyDescent="0.3">
      <c r="A75" t="s">
        <v>104</v>
      </c>
      <c r="B75" t="s">
        <v>16</v>
      </c>
      <c r="C75" t="s">
        <v>31</v>
      </c>
      <c r="D75" s="3">
        <v>43003</v>
      </c>
      <c r="E75" t="s">
        <v>26</v>
      </c>
      <c r="F75">
        <v>3451.63</v>
      </c>
      <c r="G75">
        <v>379.35</v>
      </c>
      <c r="H75">
        <v>3955.44</v>
      </c>
      <c r="I75" s="3">
        <v>43719</v>
      </c>
      <c r="J75" t="s">
        <v>14</v>
      </c>
      <c r="K75" t="str">
        <f t="shared" si="1"/>
        <v>No</v>
      </c>
    </row>
    <row r="76" spans="1:11" x14ac:dyDescent="0.3">
      <c r="A76" t="s">
        <v>105</v>
      </c>
      <c r="B76" t="s">
        <v>30</v>
      </c>
      <c r="C76" t="s">
        <v>42</v>
      </c>
      <c r="D76" s="3">
        <v>43411</v>
      </c>
      <c r="E76" t="s">
        <v>26</v>
      </c>
      <c r="F76">
        <v>2010.97</v>
      </c>
      <c r="G76">
        <v>1011.46</v>
      </c>
      <c r="H76">
        <v>1890.94</v>
      </c>
      <c r="I76" s="3">
        <v>44146</v>
      </c>
      <c r="J76" t="s">
        <v>14</v>
      </c>
      <c r="K76" t="str">
        <f t="shared" si="1"/>
        <v>No</v>
      </c>
    </row>
    <row r="77" spans="1:11" x14ac:dyDescent="0.3">
      <c r="A77" t="s">
        <v>106</v>
      </c>
      <c r="B77" t="s">
        <v>24</v>
      </c>
      <c r="C77" t="s">
        <v>21</v>
      </c>
      <c r="D77" s="3">
        <v>43748</v>
      </c>
      <c r="E77" t="s">
        <v>22</v>
      </c>
      <c r="F77">
        <v>7178.56</v>
      </c>
      <c r="G77">
        <v>1906.07</v>
      </c>
      <c r="H77">
        <v>3901.54</v>
      </c>
      <c r="I77" s="3">
        <v>44029</v>
      </c>
      <c r="J77" t="s">
        <v>14</v>
      </c>
      <c r="K77" t="str">
        <f t="shared" si="1"/>
        <v>No</v>
      </c>
    </row>
    <row r="78" spans="1:11" x14ac:dyDescent="0.3">
      <c r="A78" t="s">
        <v>107</v>
      </c>
      <c r="B78" t="s">
        <v>11</v>
      </c>
      <c r="C78" t="s">
        <v>25</v>
      </c>
      <c r="D78" s="3">
        <v>43940</v>
      </c>
      <c r="E78" t="s">
        <v>22</v>
      </c>
      <c r="F78">
        <v>8747.52</v>
      </c>
      <c r="G78">
        <v>816.19</v>
      </c>
      <c r="H78">
        <v>3674.17</v>
      </c>
      <c r="I78" s="3">
        <v>44066</v>
      </c>
      <c r="J78" t="s">
        <v>18</v>
      </c>
      <c r="K78" t="str">
        <f t="shared" si="1"/>
        <v>No</v>
      </c>
    </row>
    <row r="79" spans="1:11" x14ac:dyDescent="0.3">
      <c r="A79" t="s">
        <v>108</v>
      </c>
      <c r="B79" t="s">
        <v>11</v>
      </c>
      <c r="C79" t="s">
        <v>21</v>
      </c>
      <c r="D79" s="3">
        <v>43881</v>
      </c>
      <c r="E79" t="s">
        <v>43</v>
      </c>
      <c r="F79">
        <v>8703.77</v>
      </c>
      <c r="G79">
        <v>898.31</v>
      </c>
      <c r="H79">
        <v>1417.28</v>
      </c>
      <c r="I79" s="3">
        <v>44732</v>
      </c>
      <c r="J79" t="s">
        <v>14</v>
      </c>
      <c r="K79" t="str">
        <f t="shared" si="1"/>
        <v>Yes</v>
      </c>
    </row>
    <row r="80" spans="1:11" x14ac:dyDescent="0.3">
      <c r="A80" t="s">
        <v>109</v>
      </c>
      <c r="B80" t="s">
        <v>28</v>
      </c>
      <c r="C80" t="s">
        <v>25</v>
      </c>
      <c r="D80" s="3">
        <v>44065</v>
      </c>
      <c r="E80" t="s">
        <v>43</v>
      </c>
      <c r="F80">
        <v>9359.2800000000007</v>
      </c>
      <c r="G80">
        <v>1081.3900000000001</v>
      </c>
      <c r="H80">
        <v>663.78</v>
      </c>
      <c r="I80" s="3">
        <v>43959</v>
      </c>
      <c r="J80" t="s">
        <v>14</v>
      </c>
      <c r="K80" t="str">
        <f t="shared" si="1"/>
        <v>Yes</v>
      </c>
    </row>
    <row r="81" spans="1:11" x14ac:dyDescent="0.3">
      <c r="A81" t="s">
        <v>110</v>
      </c>
      <c r="B81" t="s">
        <v>24</v>
      </c>
      <c r="C81" t="s">
        <v>42</v>
      </c>
      <c r="D81" s="3">
        <v>42166</v>
      </c>
      <c r="E81" t="s">
        <v>43</v>
      </c>
      <c r="F81">
        <v>2986.66</v>
      </c>
      <c r="G81">
        <v>1922.52</v>
      </c>
      <c r="H81">
        <v>4103.1099999999997</v>
      </c>
      <c r="I81" s="3">
        <v>44508</v>
      </c>
      <c r="J81" t="s">
        <v>14</v>
      </c>
      <c r="K81" t="str">
        <f t="shared" si="1"/>
        <v>Yes</v>
      </c>
    </row>
    <row r="82" spans="1:11" x14ac:dyDescent="0.3">
      <c r="A82" t="s">
        <v>111</v>
      </c>
      <c r="B82" t="s">
        <v>11</v>
      </c>
      <c r="C82" t="s">
        <v>17</v>
      </c>
      <c r="D82" s="3">
        <v>45310</v>
      </c>
      <c r="E82" t="s">
        <v>22</v>
      </c>
      <c r="F82">
        <v>8881.58</v>
      </c>
      <c r="G82">
        <v>1144.27</v>
      </c>
      <c r="H82">
        <v>4934.22</v>
      </c>
      <c r="I82" s="3">
        <v>44477</v>
      </c>
      <c r="J82" t="s">
        <v>18</v>
      </c>
      <c r="K82" t="str">
        <f t="shared" si="1"/>
        <v>No</v>
      </c>
    </row>
    <row r="83" spans="1:11" x14ac:dyDescent="0.3">
      <c r="A83" t="s">
        <v>112</v>
      </c>
      <c r="B83" t="s">
        <v>16</v>
      </c>
      <c r="C83" t="s">
        <v>12</v>
      </c>
      <c r="D83" s="3">
        <v>43459</v>
      </c>
      <c r="E83" t="s">
        <v>22</v>
      </c>
      <c r="F83">
        <v>7993.07</v>
      </c>
      <c r="G83">
        <v>474.77</v>
      </c>
      <c r="H83">
        <v>2154.9899999999998</v>
      </c>
      <c r="I83" s="3">
        <v>45636</v>
      </c>
      <c r="J83" t="s">
        <v>18</v>
      </c>
      <c r="K83" t="str">
        <f t="shared" si="1"/>
        <v>No</v>
      </c>
    </row>
    <row r="84" spans="1:11" x14ac:dyDescent="0.3">
      <c r="A84" t="s">
        <v>113</v>
      </c>
      <c r="B84" t="s">
        <v>28</v>
      </c>
      <c r="C84" t="s">
        <v>25</v>
      </c>
      <c r="D84" s="3">
        <v>43200</v>
      </c>
      <c r="E84" t="s">
        <v>26</v>
      </c>
      <c r="F84">
        <v>3298.64</v>
      </c>
      <c r="G84">
        <v>1057.57</v>
      </c>
      <c r="H84">
        <v>302.99</v>
      </c>
      <c r="I84" s="3">
        <v>44118</v>
      </c>
      <c r="J84" t="s">
        <v>14</v>
      </c>
      <c r="K84" t="str">
        <f t="shared" si="1"/>
        <v>No</v>
      </c>
    </row>
    <row r="85" spans="1:11" x14ac:dyDescent="0.3">
      <c r="A85" t="s">
        <v>114</v>
      </c>
      <c r="B85" t="s">
        <v>24</v>
      </c>
      <c r="C85" t="s">
        <v>36</v>
      </c>
      <c r="D85" s="3">
        <v>44123</v>
      </c>
      <c r="E85" t="s">
        <v>26</v>
      </c>
      <c r="F85">
        <v>2821.85</v>
      </c>
      <c r="G85">
        <v>1197.78</v>
      </c>
      <c r="H85">
        <v>1622.61</v>
      </c>
      <c r="I85" s="3">
        <v>43782</v>
      </c>
      <c r="J85" t="s">
        <v>14</v>
      </c>
      <c r="K85" t="str">
        <f t="shared" si="1"/>
        <v>No</v>
      </c>
    </row>
    <row r="86" spans="1:11" x14ac:dyDescent="0.3">
      <c r="A86" t="s">
        <v>115</v>
      </c>
      <c r="B86" t="s">
        <v>33</v>
      </c>
      <c r="C86" t="s">
        <v>38</v>
      </c>
      <c r="D86" s="3">
        <v>42182</v>
      </c>
      <c r="E86" t="s">
        <v>26</v>
      </c>
      <c r="F86">
        <v>2050.5300000000002</v>
      </c>
      <c r="G86">
        <v>1995.43</v>
      </c>
      <c r="H86">
        <v>4283.04</v>
      </c>
      <c r="I86" s="3">
        <v>44596</v>
      </c>
      <c r="J86" t="s">
        <v>14</v>
      </c>
      <c r="K86" t="str">
        <f t="shared" si="1"/>
        <v>No</v>
      </c>
    </row>
    <row r="87" spans="1:11" x14ac:dyDescent="0.3">
      <c r="A87" t="s">
        <v>116</v>
      </c>
      <c r="B87" t="s">
        <v>33</v>
      </c>
      <c r="C87" t="s">
        <v>17</v>
      </c>
      <c r="D87" s="3">
        <v>44363</v>
      </c>
      <c r="E87" t="s">
        <v>26</v>
      </c>
      <c r="F87">
        <v>6758.84</v>
      </c>
      <c r="G87">
        <v>482.6</v>
      </c>
      <c r="H87">
        <v>3771.95</v>
      </c>
      <c r="I87" s="3">
        <v>43721</v>
      </c>
      <c r="J87" t="s">
        <v>14</v>
      </c>
      <c r="K87" t="str">
        <f t="shared" si="1"/>
        <v>No</v>
      </c>
    </row>
    <row r="88" spans="1:11" x14ac:dyDescent="0.3">
      <c r="A88" t="s">
        <v>117</v>
      </c>
      <c r="B88" t="s">
        <v>28</v>
      </c>
      <c r="C88" t="s">
        <v>42</v>
      </c>
      <c r="D88" s="3">
        <v>45580</v>
      </c>
      <c r="E88" t="s">
        <v>13</v>
      </c>
      <c r="F88">
        <v>5559.04</v>
      </c>
      <c r="G88">
        <v>257.14</v>
      </c>
      <c r="H88">
        <v>3717.27</v>
      </c>
      <c r="I88" s="3">
        <v>43846</v>
      </c>
      <c r="J88" t="s">
        <v>14</v>
      </c>
      <c r="K88" t="str">
        <f t="shared" si="1"/>
        <v>No</v>
      </c>
    </row>
    <row r="89" spans="1:11" x14ac:dyDescent="0.3">
      <c r="A89" t="s">
        <v>118</v>
      </c>
      <c r="B89" t="s">
        <v>28</v>
      </c>
      <c r="C89" t="s">
        <v>36</v>
      </c>
      <c r="D89" s="3">
        <v>43378</v>
      </c>
      <c r="E89" t="s">
        <v>26</v>
      </c>
      <c r="F89">
        <v>5385.81</v>
      </c>
      <c r="G89">
        <v>1093.54</v>
      </c>
      <c r="H89">
        <v>2035.51</v>
      </c>
      <c r="I89" s="3">
        <v>44703</v>
      </c>
      <c r="J89" t="s">
        <v>14</v>
      </c>
      <c r="K89" t="str">
        <f t="shared" si="1"/>
        <v>No</v>
      </c>
    </row>
    <row r="90" spans="1:11" x14ac:dyDescent="0.3">
      <c r="A90" t="s">
        <v>119</v>
      </c>
      <c r="B90" t="s">
        <v>28</v>
      </c>
      <c r="C90" t="s">
        <v>42</v>
      </c>
      <c r="D90" s="3">
        <v>44244</v>
      </c>
      <c r="E90" t="s">
        <v>13</v>
      </c>
      <c r="F90">
        <v>3915.07</v>
      </c>
      <c r="G90">
        <v>456.34</v>
      </c>
      <c r="H90">
        <v>3809.33</v>
      </c>
      <c r="I90" s="3">
        <v>43936</v>
      </c>
      <c r="J90" t="s">
        <v>18</v>
      </c>
      <c r="K90" t="str">
        <f t="shared" si="1"/>
        <v>No</v>
      </c>
    </row>
    <row r="91" spans="1:11" x14ac:dyDescent="0.3">
      <c r="A91" t="s">
        <v>120</v>
      </c>
      <c r="B91" t="s">
        <v>20</v>
      </c>
      <c r="C91" t="s">
        <v>38</v>
      </c>
      <c r="D91" s="3">
        <v>45153</v>
      </c>
      <c r="E91" t="s">
        <v>26</v>
      </c>
      <c r="F91">
        <v>1001.96</v>
      </c>
      <c r="G91">
        <v>1539.48</v>
      </c>
      <c r="H91">
        <v>397.69</v>
      </c>
      <c r="I91" s="3">
        <v>45460</v>
      </c>
      <c r="J91" t="s">
        <v>14</v>
      </c>
      <c r="K91" t="str">
        <f t="shared" si="1"/>
        <v>No</v>
      </c>
    </row>
    <row r="92" spans="1:11" x14ac:dyDescent="0.3">
      <c r="A92" t="s">
        <v>121</v>
      </c>
      <c r="B92" t="s">
        <v>30</v>
      </c>
      <c r="C92" t="s">
        <v>17</v>
      </c>
      <c r="D92" s="3">
        <v>44713</v>
      </c>
      <c r="E92" t="s">
        <v>26</v>
      </c>
      <c r="F92">
        <v>6840.82</v>
      </c>
      <c r="G92">
        <v>351.99</v>
      </c>
      <c r="H92">
        <v>2362.62</v>
      </c>
      <c r="I92" s="3">
        <v>45619</v>
      </c>
      <c r="J92" t="s">
        <v>14</v>
      </c>
      <c r="K92" t="str">
        <f t="shared" si="1"/>
        <v>No</v>
      </c>
    </row>
    <row r="93" spans="1:11" x14ac:dyDescent="0.3">
      <c r="A93" t="s">
        <v>122</v>
      </c>
      <c r="B93" t="s">
        <v>28</v>
      </c>
      <c r="C93" t="s">
        <v>25</v>
      </c>
      <c r="D93" s="3">
        <v>44405</v>
      </c>
      <c r="E93" t="s">
        <v>26</v>
      </c>
      <c r="F93">
        <v>1870.75</v>
      </c>
      <c r="G93">
        <v>1242.8499999999999</v>
      </c>
      <c r="H93">
        <v>1316.19</v>
      </c>
      <c r="I93" s="3">
        <v>44382</v>
      </c>
      <c r="J93" t="s">
        <v>18</v>
      </c>
      <c r="K93" t="str">
        <f t="shared" si="1"/>
        <v>No</v>
      </c>
    </row>
    <row r="94" spans="1:11" x14ac:dyDescent="0.3">
      <c r="A94" t="s">
        <v>123</v>
      </c>
      <c r="B94" t="s">
        <v>30</v>
      </c>
      <c r="C94" t="s">
        <v>17</v>
      </c>
      <c r="D94" s="3">
        <v>43727</v>
      </c>
      <c r="E94" t="s">
        <v>26</v>
      </c>
      <c r="F94">
        <v>5160.09</v>
      </c>
      <c r="G94">
        <v>1521.16</v>
      </c>
      <c r="H94">
        <v>1289.3399999999999</v>
      </c>
      <c r="I94" s="3">
        <v>43853</v>
      </c>
      <c r="J94" t="s">
        <v>18</v>
      </c>
      <c r="K94" t="str">
        <f t="shared" si="1"/>
        <v>No</v>
      </c>
    </row>
    <row r="95" spans="1:11" x14ac:dyDescent="0.3">
      <c r="A95" t="s">
        <v>124</v>
      </c>
      <c r="B95" t="s">
        <v>33</v>
      </c>
      <c r="C95" t="s">
        <v>36</v>
      </c>
      <c r="D95" s="3">
        <v>43514</v>
      </c>
      <c r="E95" t="s">
        <v>43</v>
      </c>
      <c r="F95">
        <v>5329.87</v>
      </c>
      <c r="G95">
        <v>383.07</v>
      </c>
      <c r="H95">
        <v>3509.68</v>
      </c>
      <c r="I95" s="3">
        <v>45303</v>
      </c>
      <c r="J95" t="s">
        <v>14</v>
      </c>
      <c r="K95" t="str">
        <f t="shared" si="1"/>
        <v>Yes</v>
      </c>
    </row>
    <row r="96" spans="1:11" x14ac:dyDescent="0.3">
      <c r="A96" t="s">
        <v>125</v>
      </c>
      <c r="B96" t="s">
        <v>20</v>
      </c>
      <c r="C96" t="s">
        <v>17</v>
      </c>
      <c r="D96" s="3">
        <v>43525</v>
      </c>
      <c r="E96" t="s">
        <v>43</v>
      </c>
      <c r="F96">
        <v>8748.08</v>
      </c>
      <c r="G96">
        <v>162.88</v>
      </c>
      <c r="H96">
        <v>196.18</v>
      </c>
      <c r="I96" s="3">
        <v>44977</v>
      </c>
      <c r="J96" t="s">
        <v>14</v>
      </c>
      <c r="K96" t="str">
        <f t="shared" si="1"/>
        <v>Yes</v>
      </c>
    </row>
    <row r="97" spans="1:11" x14ac:dyDescent="0.3">
      <c r="A97" t="s">
        <v>126</v>
      </c>
      <c r="B97" t="s">
        <v>20</v>
      </c>
      <c r="C97" t="s">
        <v>21</v>
      </c>
      <c r="D97" s="3">
        <v>44090</v>
      </c>
      <c r="E97" t="s">
        <v>43</v>
      </c>
      <c r="F97">
        <v>4966.71</v>
      </c>
      <c r="G97">
        <v>874.7</v>
      </c>
      <c r="H97">
        <v>1996.18</v>
      </c>
      <c r="I97" s="3">
        <v>43987</v>
      </c>
      <c r="J97" t="s">
        <v>18</v>
      </c>
      <c r="K97" t="str">
        <f t="shared" si="1"/>
        <v>Yes</v>
      </c>
    </row>
    <row r="98" spans="1:11" x14ac:dyDescent="0.3">
      <c r="A98" t="s">
        <v>127</v>
      </c>
      <c r="B98" t="s">
        <v>24</v>
      </c>
      <c r="C98" t="s">
        <v>36</v>
      </c>
      <c r="D98" s="3">
        <v>44871</v>
      </c>
      <c r="E98" t="s">
        <v>13</v>
      </c>
      <c r="F98">
        <v>4809.88</v>
      </c>
      <c r="G98">
        <v>1469.11</v>
      </c>
      <c r="H98">
        <v>3861.3</v>
      </c>
      <c r="I98" s="3">
        <v>44914</v>
      </c>
      <c r="J98" t="s">
        <v>14</v>
      </c>
      <c r="K98" t="str">
        <f t="shared" si="1"/>
        <v>No</v>
      </c>
    </row>
    <row r="99" spans="1:11" x14ac:dyDescent="0.3">
      <c r="A99" t="s">
        <v>128</v>
      </c>
      <c r="B99" t="s">
        <v>20</v>
      </c>
      <c r="C99" t="s">
        <v>36</v>
      </c>
      <c r="D99" s="3">
        <v>42691</v>
      </c>
      <c r="E99" t="s">
        <v>22</v>
      </c>
      <c r="F99">
        <v>9163.43</v>
      </c>
      <c r="G99">
        <v>1193.8399999999999</v>
      </c>
      <c r="H99">
        <v>3316.65</v>
      </c>
      <c r="I99" s="3">
        <v>45364</v>
      </c>
      <c r="J99" t="s">
        <v>14</v>
      </c>
      <c r="K99" t="str">
        <f t="shared" si="1"/>
        <v>No</v>
      </c>
    </row>
    <row r="100" spans="1:11" x14ac:dyDescent="0.3">
      <c r="A100" t="s">
        <v>129</v>
      </c>
      <c r="B100" t="s">
        <v>11</v>
      </c>
      <c r="C100" t="s">
        <v>31</v>
      </c>
      <c r="D100" s="3">
        <v>45392</v>
      </c>
      <c r="E100" t="s">
        <v>43</v>
      </c>
      <c r="F100">
        <v>9117.98</v>
      </c>
      <c r="G100">
        <v>950.4</v>
      </c>
      <c r="H100">
        <v>235.67</v>
      </c>
      <c r="I100" s="3">
        <v>44847</v>
      </c>
      <c r="J100" t="s">
        <v>18</v>
      </c>
      <c r="K100" t="str">
        <f t="shared" si="1"/>
        <v>Yes</v>
      </c>
    </row>
    <row r="101" spans="1:11" x14ac:dyDescent="0.3">
      <c r="A101" t="s">
        <v>130</v>
      </c>
      <c r="B101" t="s">
        <v>30</v>
      </c>
      <c r="C101" t="s">
        <v>25</v>
      </c>
      <c r="D101" s="3">
        <v>43167</v>
      </c>
      <c r="E101" t="s">
        <v>13</v>
      </c>
      <c r="F101">
        <v>1619.24</v>
      </c>
      <c r="G101">
        <v>1328.33</v>
      </c>
      <c r="H101">
        <v>3474.04</v>
      </c>
      <c r="I101" s="3">
        <v>44154</v>
      </c>
      <c r="J101" t="s">
        <v>14</v>
      </c>
      <c r="K101" t="str">
        <f t="shared" si="1"/>
        <v>No</v>
      </c>
    </row>
    <row r="102" spans="1:11" x14ac:dyDescent="0.3">
      <c r="F102">
        <f>SUM(F2:F101)</f>
        <v>532531.9600000002</v>
      </c>
      <c r="G102">
        <f>AVERAGE(G2:G101)</f>
        <v>1097.0327000000004</v>
      </c>
    </row>
  </sheetData>
  <pageMargins left="0.75" right="0.75" top="1" bottom="1" header="0.5" footer="0.5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27F7-855D-45C6-88B6-61E008FE529A}">
  <dimension ref="A1:Y43"/>
  <sheetViews>
    <sheetView tabSelected="1" topLeftCell="A3" workbookViewId="0">
      <selection activeCell="B21" sqref="B21"/>
    </sheetView>
  </sheetViews>
  <sheetFormatPr defaultRowHeight="14.4" x14ac:dyDescent="0.3"/>
  <cols>
    <col min="1" max="1" width="17" customWidth="1"/>
    <col min="2" max="2" width="29.77734375" customWidth="1"/>
    <col min="3" max="3" width="31.33203125" customWidth="1"/>
    <col min="24" max="24" width="13.77734375" customWidth="1"/>
    <col min="25" max="25" width="17.44140625" customWidth="1"/>
  </cols>
  <sheetData>
    <row r="1" spans="1:25" x14ac:dyDescent="0.3">
      <c r="A1" s="5" t="s">
        <v>140</v>
      </c>
      <c r="B1" s="5" t="s">
        <v>133</v>
      </c>
      <c r="C1" s="6" t="s">
        <v>132</v>
      </c>
    </row>
    <row r="2" spans="1:25" x14ac:dyDescent="0.3">
      <c r="A2" t="s">
        <v>33</v>
      </c>
      <c r="B2">
        <f xml:space="preserve"> COUNTIF(Cleaned_dataset_IF!B2:B101, "Laptop")</f>
        <v>11</v>
      </c>
      <c r="C2">
        <f>SUMIFS(Cleaned_dataset_IF!F2:F101, Cleaned_dataset_IF!B2:B101, "Laptop")</f>
        <v>65430.85</v>
      </c>
      <c r="X2" s="7" t="s">
        <v>145</v>
      </c>
      <c r="Y2" t="s">
        <v>144</v>
      </c>
    </row>
    <row r="3" spans="1:25" x14ac:dyDescent="0.3">
      <c r="A3" t="s">
        <v>11</v>
      </c>
      <c r="B3">
        <f xml:space="preserve"> COUNTIF(Cleaned_dataset_IF!B2:B101, "Networking")</f>
        <v>13</v>
      </c>
      <c r="C3">
        <f>SUMIFS(Cleaned_dataset_IF!F2:F101, Cleaned_dataset_IF!B2:B101, "Networking")</f>
        <v>84348.02</v>
      </c>
      <c r="X3" s="8" t="s">
        <v>16</v>
      </c>
      <c r="Y3">
        <v>12</v>
      </c>
    </row>
    <row r="4" spans="1:25" x14ac:dyDescent="0.3">
      <c r="A4" t="s">
        <v>16</v>
      </c>
      <c r="B4">
        <f>COUNTIF(Cleaned_dataset_IF!B2:B101, "Cloud")</f>
        <v>12</v>
      </c>
      <c r="C4">
        <f>SUMIFS(Cleaned_dataset_IF!F2:F101, Cleaned_dataset_IF!B2:B101, "Cloud")</f>
        <v>63875.54</v>
      </c>
      <c r="X4" s="8" t="s">
        <v>28</v>
      </c>
      <c r="Y4">
        <v>21</v>
      </c>
    </row>
    <row r="5" spans="1:25" x14ac:dyDescent="0.3">
      <c r="A5" t="s">
        <v>20</v>
      </c>
      <c r="B5">
        <f>COUNTIF(Cleaned_dataset_IF!B2:B102,"Storage")</f>
        <v>16</v>
      </c>
      <c r="C5">
        <f>SUMIFS(Cleaned_dataset_IF!F2:F101, Cleaned_dataset_IF!B2:B101, "Storage")</f>
        <v>87312.12</v>
      </c>
      <c r="X5" s="8" t="s">
        <v>33</v>
      </c>
      <c r="Y5">
        <v>11</v>
      </c>
    </row>
    <row r="6" spans="1:25" x14ac:dyDescent="0.3">
      <c r="A6" t="s">
        <v>24</v>
      </c>
      <c r="B6">
        <f>COUNTIF(Cleaned_dataset_IF!B2:B101, "Server")</f>
        <v>12</v>
      </c>
      <c r="C6">
        <f>SUMIFS(Cleaned_dataset_IF!F2:F101, Cleaned_dataset_IF!B2:B101, "Server")</f>
        <v>66882.19</v>
      </c>
      <c r="X6" s="8" t="s">
        <v>11</v>
      </c>
      <c r="Y6">
        <v>13</v>
      </c>
    </row>
    <row r="7" spans="1:25" x14ac:dyDescent="0.3">
      <c r="A7" t="s">
        <v>28</v>
      </c>
      <c r="B7">
        <f>COUNTIF(Cleaned_dataset_IF!B2:B101, "Database")</f>
        <v>21</v>
      </c>
      <c r="C7">
        <f>SUMIFS(Cleaned_dataset_IF!F2:F101, Cleaned_dataset_IF!B2:B101, "Database")</f>
        <v>102818.09999999999</v>
      </c>
      <c r="X7" s="8" t="s">
        <v>24</v>
      </c>
      <c r="Y7">
        <v>12</v>
      </c>
    </row>
    <row r="8" spans="1:25" x14ac:dyDescent="0.3">
      <c r="A8" t="s">
        <v>30</v>
      </c>
      <c r="B8">
        <f>COUNTIF(Cleaned_dataset_IF!B2:B101, "Software")</f>
        <v>15</v>
      </c>
      <c r="C8">
        <f>SUMIFS(Cleaned_dataset_IF!F2:F101, Cleaned_dataset_IF!B2:B101, "Software")</f>
        <v>61865.139999999992</v>
      </c>
      <c r="X8" s="8" t="s">
        <v>30</v>
      </c>
      <c r="Y8">
        <v>15</v>
      </c>
    </row>
    <row r="9" spans="1:25" x14ac:dyDescent="0.3">
      <c r="A9" t="s">
        <v>134</v>
      </c>
      <c r="B9">
        <f>SUM(B2:B8)</f>
        <v>100</v>
      </c>
      <c r="C9">
        <f>SUM(C2:C8)</f>
        <v>532531.96</v>
      </c>
      <c r="X9" s="8" t="s">
        <v>20</v>
      </c>
      <c r="Y9">
        <v>16</v>
      </c>
    </row>
    <row r="10" spans="1:25" x14ac:dyDescent="0.3">
      <c r="X10" s="8" t="s">
        <v>142</v>
      </c>
    </row>
    <row r="11" spans="1:25" x14ac:dyDescent="0.3">
      <c r="X11" s="8" t="s">
        <v>143</v>
      </c>
      <c r="Y11">
        <v>100</v>
      </c>
    </row>
    <row r="20" spans="1:2" x14ac:dyDescent="0.3">
      <c r="A20" s="4"/>
      <c r="B20" s="6" t="s">
        <v>138</v>
      </c>
    </row>
    <row r="21" spans="1:2" x14ac:dyDescent="0.3">
      <c r="A21" t="s">
        <v>137</v>
      </c>
      <c r="B21">
        <f>COUNTIF(Cleaned_dataset_IF!J:J, "Non-Compliant")</f>
        <v>45</v>
      </c>
    </row>
    <row r="22" spans="1:2" x14ac:dyDescent="0.3">
      <c r="A22" t="s">
        <v>18</v>
      </c>
      <c r="B22">
        <f>COUNTIF(Cleaned_dataset_IF!J:J,"Compliant")</f>
        <v>55</v>
      </c>
    </row>
    <row r="23" spans="1:2" x14ac:dyDescent="0.3">
      <c r="A23" t="s">
        <v>134</v>
      </c>
      <c r="B23">
        <f>SUM(B21:B22)</f>
        <v>100</v>
      </c>
    </row>
    <row r="25" spans="1:2" x14ac:dyDescent="0.3">
      <c r="A25" s="7" t="s">
        <v>146</v>
      </c>
      <c r="B25" t="s">
        <v>147</v>
      </c>
    </row>
    <row r="26" spans="1:2" x14ac:dyDescent="0.3">
      <c r="A26" s="8" t="s">
        <v>18</v>
      </c>
      <c r="B26">
        <v>55</v>
      </c>
    </row>
    <row r="27" spans="1:2" x14ac:dyDescent="0.3">
      <c r="A27" s="8" t="s">
        <v>14</v>
      </c>
      <c r="B27">
        <v>45</v>
      </c>
    </row>
    <row r="28" spans="1:2" x14ac:dyDescent="0.3">
      <c r="A28" s="8" t="s">
        <v>142</v>
      </c>
    </row>
    <row r="29" spans="1:2" x14ac:dyDescent="0.3">
      <c r="A29" s="8" t="s">
        <v>143</v>
      </c>
      <c r="B29">
        <v>100</v>
      </c>
    </row>
    <row r="38" spans="1:2" x14ac:dyDescent="0.3">
      <c r="A38" s="5" t="s">
        <v>4</v>
      </c>
      <c r="B38" s="5" t="s">
        <v>141</v>
      </c>
    </row>
    <row r="39" spans="1:2" x14ac:dyDescent="0.3">
      <c r="A39" t="s">
        <v>13</v>
      </c>
      <c r="B39">
        <f>COUNTIF(Cleaned_dataset_IF!E:E,"Inactive")</f>
        <v>20</v>
      </c>
    </row>
    <row r="40" spans="1:2" x14ac:dyDescent="0.3">
      <c r="A40" t="s">
        <v>22</v>
      </c>
      <c r="B40">
        <f>COUNTIF(Cleaned_dataset_IF!E:E,"Active")</f>
        <v>22</v>
      </c>
    </row>
    <row r="41" spans="1:2" x14ac:dyDescent="0.3">
      <c r="A41" t="s">
        <v>26</v>
      </c>
      <c r="B41">
        <f>COUNTIF(Cleaned_dataset_IF!E:E,"Under Maintenance")</f>
        <v>31</v>
      </c>
    </row>
    <row r="42" spans="1:2" x14ac:dyDescent="0.3">
      <c r="A42" t="s">
        <v>43</v>
      </c>
      <c r="B42">
        <f>COUNTIF(Cleaned_dataset_IF!E:E, "Expired")</f>
        <v>27</v>
      </c>
    </row>
    <row r="43" spans="1:2" x14ac:dyDescent="0.3">
      <c r="A43" t="s">
        <v>134</v>
      </c>
      <c r="B43">
        <f>SUM(B39:B42)</f>
        <v>100</v>
      </c>
    </row>
  </sheetData>
  <pageMargins left="0.7" right="0.7" top="0.75" bottom="0.75" header="0.3" footer="0.3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477E-1495-475C-A017-CE2BF31D59FA}">
  <dimension ref="A1:B10"/>
  <sheetViews>
    <sheetView workbookViewId="0">
      <selection activeCell="B9" sqref="B9"/>
    </sheetView>
  </sheetViews>
  <sheetFormatPr defaultRowHeight="14.4" x14ac:dyDescent="0.3"/>
  <cols>
    <col min="2" max="2" width="35.77734375" customWidth="1"/>
  </cols>
  <sheetData>
    <row r="1" spans="1:2" x14ac:dyDescent="0.3">
      <c r="A1" s="6" t="s">
        <v>2</v>
      </c>
      <c r="B1" s="6" t="s">
        <v>135</v>
      </c>
    </row>
    <row r="2" spans="1:2" x14ac:dyDescent="0.3">
      <c r="A2" t="s">
        <v>31</v>
      </c>
      <c r="B2">
        <f>AVERAGEIF(Cleaned_dataset_IF!C2:C101, "Dell", Cleaned_dataset_IF!G2:G101)</f>
        <v>919.44799999999998</v>
      </c>
    </row>
    <row r="3" spans="1:2" x14ac:dyDescent="0.3">
      <c r="A3" t="s">
        <v>21</v>
      </c>
      <c r="B3">
        <f>AVERAGEIF(Cleaned_dataset_IF!C2:C101, "Google", Cleaned_dataset_IF!G2:G101)</f>
        <v>1006.2928571428572</v>
      </c>
    </row>
    <row r="4" spans="1:2" x14ac:dyDescent="0.3">
      <c r="A4" t="s">
        <v>38</v>
      </c>
      <c r="B4">
        <f>AVERAGEIF(Cleaned_dataset_IF!C2:C101, "IBM", Cleaned_dataset_IF!G2:G101)</f>
        <v>1215.5487500000002</v>
      </c>
    </row>
    <row r="5" spans="1:2" x14ac:dyDescent="0.3">
      <c r="A5" t="s">
        <v>25</v>
      </c>
      <c r="B5">
        <f>AVERAGEIF(Cleaned_dataset_IF!C2:C101,"AWS",Cleaned_dataset_IF!G2:G101)</f>
        <v>1121.1656249999996</v>
      </c>
    </row>
    <row r="6" spans="1:2" x14ac:dyDescent="0.3">
      <c r="A6" t="s">
        <v>17</v>
      </c>
      <c r="B6">
        <f>AVERAGEIF(Cleaned_dataset_IF!C2:C101,"Cisco",Cleaned_dataset_IF!G2:G101)</f>
        <v>797.20333333333338</v>
      </c>
    </row>
    <row r="7" spans="1:2" x14ac:dyDescent="0.3">
      <c r="A7" t="s">
        <v>36</v>
      </c>
      <c r="B7">
        <f>AVERAGEIF(Cleaned_dataset_IF!C2:C101,"HP",Cleaned_dataset_IF!G2:G101)</f>
        <v>1266.124</v>
      </c>
    </row>
    <row r="8" spans="1:2" x14ac:dyDescent="0.3">
      <c r="A8" t="s">
        <v>42</v>
      </c>
      <c r="B8">
        <f>AVERAGEIF(Cleaned_dataset_IF!C2:C101,"Microsoft",Cleaned_dataset_IF!G2:G101)</f>
        <v>1363.7354545454546</v>
      </c>
    </row>
    <row r="9" spans="1:2" x14ac:dyDescent="0.3">
      <c r="A9" t="s">
        <v>12</v>
      </c>
      <c r="B9">
        <f>AVERAGEIF(Cleaned_dataset_IF!C2:C101,"Oracle",Cleaned_dataset_IF!G2:G101)</f>
        <v>1085.5900000000001</v>
      </c>
    </row>
    <row r="10" spans="1:2" x14ac:dyDescent="0.3">
      <c r="A10" t="s">
        <v>136</v>
      </c>
      <c r="B10">
        <f>AVERAGE(B2:B9)</f>
        <v>1096.8885025027057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4611-7436-48DD-BBCD-AD36CC0A1BEE}">
  <dimension ref="A2:D11"/>
  <sheetViews>
    <sheetView workbookViewId="0">
      <selection activeCell="D21" sqref="D21"/>
    </sheetView>
  </sheetViews>
  <sheetFormatPr defaultRowHeight="14.4" x14ac:dyDescent="0.3"/>
  <cols>
    <col min="1" max="1" width="10.77734375" bestFit="1" customWidth="1"/>
    <col min="2" max="2" width="16.33203125" bestFit="1" customWidth="1"/>
    <col min="3" max="3" width="12.77734375" bestFit="1" customWidth="1"/>
    <col min="4" max="4" width="10.44140625" bestFit="1" customWidth="1"/>
  </cols>
  <sheetData>
    <row r="2" spans="1:4" x14ac:dyDescent="0.3">
      <c r="A2" s="7" t="s">
        <v>148</v>
      </c>
      <c r="B2" t="s">
        <v>149</v>
      </c>
      <c r="C2" t="s">
        <v>150</v>
      </c>
      <c r="D2" t="s">
        <v>151</v>
      </c>
    </row>
    <row r="3" spans="1:4" x14ac:dyDescent="0.3">
      <c r="A3" s="8" t="s">
        <v>25</v>
      </c>
      <c r="B3">
        <v>17938.649999999994</v>
      </c>
      <c r="C3">
        <v>93055.48000000001</v>
      </c>
      <c r="D3">
        <v>36145.75</v>
      </c>
    </row>
    <row r="4" spans="1:4" x14ac:dyDescent="0.3">
      <c r="A4" s="8" t="s">
        <v>17</v>
      </c>
      <c r="B4">
        <v>9566.44</v>
      </c>
      <c r="C4">
        <v>83206.560000000012</v>
      </c>
      <c r="D4">
        <v>31223.410000000003</v>
      </c>
    </row>
    <row r="5" spans="1:4" x14ac:dyDescent="0.3">
      <c r="A5" s="8" t="s">
        <v>31</v>
      </c>
      <c r="B5">
        <v>9194.48</v>
      </c>
      <c r="C5">
        <v>43537.259999999995</v>
      </c>
      <c r="D5">
        <v>29453.040000000001</v>
      </c>
    </row>
    <row r="6" spans="1:4" x14ac:dyDescent="0.3">
      <c r="A6" s="8" t="s">
        <v>21</v>
      </c>
      <c r="B6">
        <v>14088.1</v>
      </c>
      <c r="C6">
        <v>78441.75</v>
      </c>
      <c r="D6">
        <v>35759.030000000006</v>
      </c>
    </row>
    <row r="7" spans="1:4" x14ac:dyDescent="0.3">
      <c r="A7" s="8" t="s">
        <v>36</v>
      </c>
      <c r="B7">
        <v>18991.86</v>
      </c>
      <c r="C7">
        <v>76226.19</v>
      </c>
      <c r="D7">
        <v>39857.699999999997</v>
      </c>
    </row>
    <row r="8" spans="1:4" x14ac:dyDescent="0.3">
      <c r="A8" s="8" t="s">
        <v>38</v>
      </c>
      <c r="B8">
        <v>9724.3900000000012</v>
      </c>
      <c r="C8">
        <v>34004.97</v>
      </c>
      <c r="D8">
        <v>28884.36</v>
      </c>
    </row>
    <row r="9" spans="1:4" x14ac:dyDescent="0.3">
      <c r="A9" s="8" t="s">
        <v>42</v>
      </c>
      <c r="B9">
        <v>15001.09</v>
      </c>
      <c r="C9">
        <v>50995.8</v>
      </c>
      <c r="D9">
        <v>29503.25</v>
      </c>
    </row>
    <row r="10" spans="1:4" x14ac:dyDescent="0.3">
      <c r="A10" s="8" t="s">
        <v>12</v>
      </c>
      <c r="B10">
        <v>15198.260000000002</v>
      </c>
      <c r="C10">
        <v>73063.950000000012</v>
      </c>
      <c r="D10">
        <v>34400.699999999997</v>
      </c>
    </row>
    <row r="11" spans="1:4" x14ac:dyDescent="0.3">
      <c r="A11" s="8" t="s">
        <v>143</v>
      </c>
      <c r="B11">
        <v>109703.26999999999</v>
      </c>
      <c r="C11">
        <v>532531.96000000008</v>
      </c>
      <c r="D11">
        <v>265227.24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Cleaned_dataset_IF</vt:lpstr>
      <vt:lpstr>COUNTIF_SUMIFS</vt:lpstr>
      <vt:lpstr>AVERAGEIF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Konstantinos Manos</cp:lastModifiedBy>
  <dcterms:created xsi:type="dcterms:W3CDTF">2025-02-25T13:23:14Z</dcterms:created>
  <dcterms:modified xsi:type="dcterms:W3CDTF">2025-02-25T21:04:14Z</dcterms:modified>
</cp:coreProperties>
</file>